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68" yWindow="660" windowWidth="9720" windowHeight="6816" tabRatio="466" firstSheet="1" activeTab="4"/>
  </bookViews>
  <sheets>
    <sheet name="Formula" sheetId="1" state="hidden" r:id="rId1"/>
    <sheet name="Under15Boys" sheetId="2" r:id="rId2"/>
    <sheet name="Under15Girls" sheetId="3" r:id="rId3"/>
    <sheet name="Under17Boys" sheetId="4" r:id="rId4"/>
    <sheet name="Under17Girls" sheetId="5" r:id="rId5"/>
    <sheet name="SeniorBoys" sheetId="6" state="hidden" r:id="rId6"/>
    <sheet name="Senior Girls" sheetId="7" state="hidden" r:id="rId7"/>
    <sheet name="Tables" sheetId="8" state="hidden" r:id="rId8"/>
    <sheet name="Payments" sheetId="9" state="hidden" r:id="rId9"/>
    <sheet name="pools" sheetId="10" state="hidden" r:id="rId10"/>
  </sheets>
  <definedNames>
    <definedName name="_xlnm.Print_Area" localSheetId="1">'Under15Boys'!$B$1:$U$37</definedName>
    <definedName name="_xlnm.Print_Area" localSheetId="2">'Under15Girls'!$B$1:$T$42</definedName>
    <definedName name="_xlnm.Print_Area" localSheetId="3">'Under17Boys'!$B$1:$AB$30</definedName>
    <definedName name="_xlnm.Print_Area" localSheetId="4">'Under17Girls'!$B$1:$Z$16</definedName>
  </definedNames>
  <calcPr fullCalcOnLoad="1"/>
</workbook>
</file>

<file path=xl/sharedStrings.xml><?xml version="1.0" encoding="utf-8"?>
<sst xmlns="http://schemas.openxmlformats.org/spreadsheetml/2006/main" count="1059" uniqueCount="386">
  <si>
    <t>100 Meter</t>
  </si>
  <si>
    <t>High</t>
  </si>
  <si>
    <t>Shot</t>
  </si>
  <si>
    <t>Long</t>
  </si>
  <si>
    <t>Javelin</t>
  </si>
  <si>
    <t>Points</t>
  </si>
  <si>
    <t>Hurdles</t>
  </si>
  <si>
    <t>Jump</t>
  </si>
  <si>
    <t>Meters</t>
  </si>
  <si>
    <t>Total</t>
  </si>
  <si>
    <t>M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</si>
  <si>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</si>
  <si>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</si>
  <si>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</si>
  <si>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</si>
  <si>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</si>
  <si>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</si>
  <si>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</si>
  <si>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</si>
  <si>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</si>
  <si>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</si>
  <si>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</si>
  <si>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</si>
  <si>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</si>
  <si>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</si>
  <si>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</si>
  <si>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</si>
  <si>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</si>
  <si>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</si>
  <si>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</si>
  <si>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</si>
  <si>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GirlsU1780MeterHurdles</t>
  </si>
  <si>
    <t>80 Meter</t>
  </si>
  <si>
    <t>Junior Boys PENTATHALON - Under 15 English Schools scoring HAND TIMES</t>
  </si>
  <si>
    <t xml:space="preserve"> 800 Meters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</si>
  <si>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</si>
  <si>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</si>
  <si>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</si>
  <si>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</si>
  <si>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</si>
  <si>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</si>
  <si>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</si>
  <si>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</si>
  <si>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</si>
  <si>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</si>
  <si>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</si>
  <si>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</si>
  <si>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</si>
  <si>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</si>
  <si>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</si>
  <si>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</si>
  <si>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Name 37</t>
  </si>
  <si>
    <t>Name 38</t>
  </si>
  <si>
    <t>Name 39</t>
  </si>
  <si>
    <t>Name 40</t>
  </si>
  <si>
    <t>Name 41</t>
  </si>
  <si>
    <t>Name 42</t>
  </si>
  <si>
    <t>Name 43</t>
  </si>
  <si>
    <t>Name 44</t>
  </si>
  <si>
    <t>Name 45</t>
  </si>
  <si>
    <t>Name 46</t>
  </si>
  <si>
    <t>Name 47</t>
  </si>
  <si>
    <t>Name 48</t>
  </si>
  <si>
    <t>Name 49</t>
  </si>
  <si>
    <t>Name 50</t>
  </si>
  <si>
    <t>800 Meters</t>
  </si>
  <si>
    <t>SS.S</t>
  </si>
  <si>
    <t>Junior Girls PENTATHALON - Under 15 English Schools scoring HAND TIMES</t>
  </si>
  <si>
    <t>75 Meter</t>
  </si>
  <si>
    <t>Discus</t>
  </si>
  <si>
    <t>1500 Meters</t>
  </si>
  <si>
    <t>110 Meter</t>
  </si>
  <si>
    <t>Pole</t>
  </si>
  <si>
    <t>Vault</t>
  </si>
  <si>
    <t>Senior Boys DECATHALON - English Schools scoring HAND TIMES</t>
  </si>
  <si>
    <t>GirlsU1575MeterHurdles</t>
  </si>
  <si>
    <t>High Jump</t>
  </si>
  <si>
    <t>Long Jump</t>
  </si>
  <si>
    <t>This Workbook has been drawn up for use with HAND TIMES and has the necessary adjustments</t>
  </si>
  <si>
    <t>built into the formulae to correct the points score - that is parameter B - 0.24 secs for events upto 400Meters</t>
  </si>
  <si>
    <t>and B - 0.14 for 400 Meters, 800 is unchanged.</t>
  </si>
  <si>
    <t>Formulae used are as follows:</t>
  </si>
  <si>
    <t>Track Events</t>
  </si>
  <si>
    <t>Jumps</t>
  </si>
  <si>
    <t>Throws</t>
  </si>
  <si>
    <t>Parameters used are:</t>
  </si>
  <si>
    <t>A</t>
  </si>
  <si>
    <t>C</t>
  </si>
  <si>
    <t>Points = A*(B-time)**C</t>
  </si>
  <si>
    <t>Points = A*(measurement-B)**C       Measurement in M.CM</t>
  </si>
  <si>
    <t>Points = A*(measurement-B)**C    Measurement in M.CM</t>
  </si>
  <si>
    <t>MALE EVENTS</t>
  </si>
  <si>
    <t>400 Meter</t>
  </si>
  <si>
    <t>1500 Meter</t>
  </si>
  <si>
    <t>Pole Vault</t>
  </si>
  <si>
    <t>110 Meter Hurdles</t>
  </si>
  <si>
    <t>80 Meter Junior Boys Hurdles</t>
  </si>
  <si>
    <t>100 Meter Intermediate Boys hurdles</t>
  </si>
  <si>
    <t>800 Meter Intermediate Boys</t>
  </si>
  <si>
    <t>200 Meter</t>
  </si>
  <si>
    <t>FEMALE EVENTS</t>
  </si>
  <si>
    <t>800 Meter</t>
  </si>
  <si>
    <t>100 Meter Hurdles</t>
  </si>
  <si>
    <t>80 Meter Intermediate Girls hurdles</t>
  </si>
  <si>
    <t>75 Meter Junior Girls Hurdles</t>
  </si>
  <si>
    <t>High jump</t>
  </si>
  <si>
    <t>Look up tables used as there is no formula</t>
  </si>
  <si>
    <t>Each spread sheet is protected so that the automatic fields cannot be overwritten by accident.</t>
  </si>
  <si>
    <t>The protection code is ESAA</t>
  </si>
  <si>
    <t>B*</t>
  </si>
  <si>
    <t>* the B parameter has been adjusted for HAND TIMING. That means that 0.24 has been subtracted for races upto 400 meters</t>
  </si>
  <si>
    <t>and 0.14 has been subtracted for 400 meter races there is no change above 400</t>
  </si>
  <si>
    <t>Senior Girls HEPTATHALON - Under 17 English Schools scoring HAND TIMES</t>
  </si>
  <si>
    <t>OFFSCALE</t>
  </si>
  <si>
    <t>ERR</t>
  </si>
  <si>
    <t>Under17 Girls</t>
  </si>
  <si>
    <t>London Schools</t>
  </si>
  <si>
    <t xml:space="preserve"> </t>
  </si>
  <si>
    <t>JAGS</t>
  </si>
  <si>
    <t>Godolphin &amp; Latymer</t>
  </si>
  <si>
    <t>St Marylebone School</t>
  </si>
  <si>
    <t>Alleyn's</t>
  </si>
  <si>
    <t>Dulwich College</t>
  </si>
  <si>
    <t>29/09/19?</t>
  </si>
  <si>
    <t>27.11.99</t>
  </si>
  <si>
    <t>22.12.99</t>
  </si>
  <si>
    <t>8.1.00</t>
  </si>
  <si>
    <t>13.3.01</t>
  </si>
  <si>
    <t>Intermediate Boys Pentathlon - Under 17 English Schools scoring HAND TIMES</t>
  </si>
  <si>
    <t>Intermediate Girls Pentathlon - Under 17 English Schools scoring HAND TIMES</t>
  </si>
  <si>
    <t>Orleans Park School</t>
  </si>
  <si>
    <t>Rebekah O’Brien</t>
  </si>
  <si>
    <t>Kent College, Pembury</t>
  </si>
  <si>
    <t>Masie Rixon</t>
  </si>
  <si>
    <t>Sutton Valence</t>
  </si>
  <si>
    <t>Sohaila Ali</t>
  </si>
  <si>
    <t>Tonbridge Girls Grammar</t>
  </si>
  <si>
    <t>Invicta Grammar</t>
  </si>
  <si>
    <t>Hollie Newman</t>
  </si>
  <si>
    <t>Lottie Sykes</t>
  </si>
  <si>
    <t>Solape Tunde-Dauda</t>
  </si>
  <si>
    <t>Cassandra Howard</t>
  </si>
  <si>
    <t>Jessica Tabraham</t>
  </si>
  <si>
    <t xml:space="preserve">Name </t>
  </si>
  <si>
    <t>School</t>
  </si>
  <si>
    <t>Area</t>
  </si>
  <si>
    <t>L</t>
  </si>
  <si>
    <t>K</t>
  </si>
  <si>
    <t>Name</t>
  </si>
  <si>
    <t>Jesper Hartikainen</t>
  </si>
  <si>
    <t>Hampton School</t>
  </si>
  <si>
    <t>Mackensie Laban</t>
  </si>
  <si>
    <t>Bruno Ceccolini</t>
  </si>
  <si>
    <t>William Broadley</t>
  </si>
  <si>
    <t>Lolly Whitney -Low</t>
  </si>
  <si>
    <t>Sean Ashton</t>
  </si>
  <si>
    <t>Max Eldridge</t>
  </si>
  <si>
    <t>Oakwood Park Grammar</t>
  </si>
  <si>
    <t>Joshua O’Brien</t>
  </si>
  <si>
    <t>Lewis Swaby</t>
  </si>
  <si>
    <t>TWGS for Boys</t>
  </si>
  <si>
    <t>Valentino Crentsil</t>
  </si>
  <si>
    <t>Gravesend Grammar</t>
  </si>
  <si>
    <t>Abdel El Khouli</t>
  </si>
  <si>
    <t>ryan Nguyen</t>
  </si>
  <si>
    <t>Emile Vlahos</t>
  </si>
  <si>
    <t>Jonathan Wanyanga</t>
  </si>
  <si>
    <t>Lucy Fellows</t>
  </si>
  <si>
    <t>Emily Callaghan</t>
  </si>
  <si>
    <t>Asmara Griffiths</t>
  </si>
  <si>
    <t>Saskia Birt</t>
  </si>
  <si>
    <t>Tia Vassell</t>
  </si>
  <si>
    <t>Haberdashers Aske's Knight Academy</t>
  </si>
  <si>
    <t>Candice Ruiz</t>
  </si>
  <si>
    <t>Aishat Kareem</t>
  </si>
  <si>
    <t>Chanel Jackson</t>
  </si>
  <si>
    <t>Arabella Zeier</t>
  </si>
  <si>
    <t>Sophie Griffith</t>
  </si>
  <si>
    <t>Orla Harvey</t>
  </si>
  <si>
    <t>Lily Howell</t>
  </si>
  <si>
    <t>Kasia Brown</t>
  </si>
  <si>
    <t>Lady Eleanor Holles School</t>
  </si>
  <si>
    <t>Ella Fryer</t>
  </si>
  <si>
    <t>Amelia Cheeseman</t>
  </si>
  <si>
    <t>Thalia Bownden-Stone</t>
  </si>
  <si>
    <t>Cleva Cullen</t>
  </si>
  <si>
    <t>Myla stiling</t>
  </si>
  <si>
    <t>The City Academy</t>
  </si>
  <si>
    <t>Tiarnay Brown</t>
  </si>
  <si>
    <t>Abigall Gould</t>
  </si>
  <si>
    <t>Nell Swinhow</t>
  </si>
  <si>
    <t>Annelise o`connell</t>
  </si>
  <si>
    <t>Helaina Hudson</t>
  </si>
  <si>
    <t>St Helen's</t>
  </si>
  <si>
    <t xml:space="preserve">May Addison </t>
  </si>
  <si>
    <t>Jessie Sargeant</t>
  </si>
  <si>
    <t>Welling School</t>
  </si>
  <si>
    <t>Libby Turbutt</t>
  </si>
  <si>
    <t>Dover College</t>
  </si>
  <si>
    <t>Anna Palmer</t>
  </si>
  <si>
    <t>Maya Marriner</t>
  </si>
  <si>
    <t>Lauren Martin</t>
  </si>
  <si>
    <t>Mary Bashford</t>
  </si>
  <si>
    <t>Annabel Young</t>
  </si>
  <si>
    <t>Emma Ryan</t>
  </si>
  <si>
    <t>Isabelle Harding</t>
  </si>
  <si>
    <t>Dover Grammar</t>
  </si>
  <si>
    <t>Grey Court</t>
  </si>
  <si>
    <t>Jemima Yando</t>
  </si>
  <si>
    <t>Lucy Ash</t>
  </si>
  <si>
    <t>Gabriella Thoburn</t>
  </si>
  <si>
    <t>Sasha Howard</t>
  </si>
  <si>
    <t>Mabel Smith</t>
  </si>
  <si>
    <t>Israel Arode</t>
  </si>
  <si>
    <t>Tony Agharia</t>
  </si>
  <si>
    <t>Samuel Osei Kwadwo</t>
  </si>
  <si>
    <t>Louis Middleton</t>
  </si>
  <si>
    <t>Neo Sukhraj-Hammerl</t>
  </si>
  <si>
    <t>Antonio Polleri</t>
  </si>
  <si>
    <t>Ethan Knight</t>
  </si>
  <si>
    <t>Emad Khan</t>
  </si>
  <si>
    <t>Sam Evans</t>
  </si>
  <si>
    <t>Ollie Vernie-White</t>
  </si>
  <si>
    <t>Luke Walsh</t>
  </si>
  <si>
    <t>Dan Davis</t>
  </si>
  <si>
    <t>Jamie Anderson</t>
  </si>
  <si>
    <t>Oli Hector</t>
  </si>
  <si>
    <t>Harry Harris</t>
  </si>
  <si>
    <t>Leo Coiro</t>
  </si>
  <si>
    <t>Darren Delmar</t>
  </si>
  <si>
    <t>Wimbledon College</t>
  </si>
  <si>
    <t>S</t>
  </si>
  <si>
    <t>Diego Rodriguez</t>
  </si>
  <si>
    <t>Killian Moore</t>
  </si>
  <si>
    <t>Sean Waggu</t>
  </si>
  <si>
    <t>Ben Purple</t>
  </si>
  <si>
    <t>Joe o'hare</t>
  </si>
  <si>
    <t>Festus Sunday</t>
  </si>
  <si>
    <t>Archie Pamum</t>
  </si>
  <si>
    <t>Darrion Streete</t>
  </si>
  <si>
    <t>Sean Oceng- Engena</t>
  </si>
  <si>
    <t>The Cardinal Vaughan Memorial</t>
  </si>
  <si>
    <t>Cedric Ocampo</t>
  </si>
  <si>
    <t>Pablo Seema-Roca</t>
  </si>
  <si>
    <t>Dartford Grammar School</t>
  </si>
  <si>
    <t>Ridwan Ahmed</t>
  </si>
  <si>
    <t>Wilmington Academy</t>
  </si>
  <si>
    <t>Kieran Isaac</t>
  </si>
  <si>
    <t>Hundred of Hoo Academy</t>
  </si>
  <si>
    <t>Philip Odugbile</t>
  </si>
  <si>
    <t>Charlie Costello</t>
  </si>
  <si>
    <t>Judd</t>
  </si>
  <si>
    <t>Greg Pring</t>
  </si>
  <si>
    <t>Ben Nolan</t>
  </si>
  <si>
    <t>Isaac Handley</t>
  </si>
  <si>
    <t>Grey court</t>
  </si>
  <si>
    <t>Oreofeoluwa Adepegba (Nathan)</t>
  </si>
  <si>
    <t>Seth Temple</t>
  </si>
  <si>
    <t>Georgie Gathercole</t>
  </si>
  <si>
    <t>Sienna Griffith</t>
  </si>
  <si>
    <t>Emilia Chittenden</t>
  </si>
  <si>
    <t>Eugene Riggio</t>
  </si>
  <si>
    <t>Joseph Hoare</t>
  </si>
  <si>
    <t>Greg Zoppos</t>
  </si>
  <si>
    <t>St Paul</t>
  </si>
  <si>
    <t>Joseph Schull</t>
  </si>
  <si>
    <t>Pool1 Junior Girls</t>
  </si>
  <si>
    <t xml:space="preserve">Phoebe Hasting </t>
  </si>
  <si>
    <t xml:space="preserve">Sally Reeve </t>
  </si>
  <si>
    <t xml:space="preserve">Stella Thomas </t>
  </si>
  <si>
    <t>Pool2 Junior Girls</t>
  </si>
  <si>
    <t xml:space="preserve">Pool1 Boys </t>
  </si>
  <si>
    <t xml:space="preserve">Pool2 Boys </t>
  </si>
  <si>
    <t>Michael Stephani</t>
  </si>
  <si>
    <t>Joe Moss</t>
  </si>
  <si>
    <t>Eve Hepworth</t>
  </si>
  <si>
    <t>Tobi Ojo</t>
  </si>
  <si>
    <t>Zach Morris - Jones</t>
  </si>
  <si>
    <t>colf's</t>
  </si>
  <si>
    <t>sydney</t>
  </si>
  <si>
    <t>city academy</t>
  </si>
  <si>
    <t>Haniel Brown</t>
  </si>
  <si>
    <t>Ethan Flynn-Johnson</t>
  </si>
  <si>
    <t>Ronald Odiete</t>
  </si>
  <si>
    <t>dnf</t>
  </si>
  <si>
    <t>75mH Electronic times</t>
  </si>
  <si>
    <t>80mH</t>
  </si>
  <si>
    <t>200m</t>
  </si>
  <si>
    <t>4.57.21</t>
  </si>
  <si>
    <t>800m</t>
  </si>
  <si>
    <t>2.26.87</t>
  </si>
  <si>
    <t>2.44.63</t>
  </si>
  <si>
    <t>2.45.22</t>
  </si>
  <si>
    <t>2.53.23</t>
  </si>
  <si>
    <t>2.55.69</t>
  </si>
  <si>
    <t>2.56.63</t>
  </si>
  <si>
    <t>2.57.12</t>
  </si>
  <si>
    <t>2.57.73</t>
  </si>
  <si>
    <t>2.59.28</t>
  </si>
  <si>
    <t>3.01.82</t>
  </si>
  <si>
    <t>2.27.49</t>
  </si>
  <si>
    <t>2.39.78</t>
  </si>
  <si>
    <t>2.43.63</t>
  </si>
  <si>
    <t>2.50.24</t>
  </si>
  <si>
    <t>2.57.75</t>
  </si>
  <si>
    <t>3.01.42</t>
  </si>
  <si>
    <t>3.01.61</t>
  </si>
  <si>
    <t>3.05.67</t>
  </si>
  <si>
    <t>3.26.00</t>
  </si>
  <si>
    <t>2.31.65</t>
  </si>
  <si>
    <t>2.34.08</t>
  </si>
  <si>
    <t>2.39.09</t>
  </si>
  <si>
    <t>2.46.64</t>
  </si>
  <si>
    <t>2.52.58</t>
  </si>
  <si>
    <t>2.57.52</t>
  </si>
  <si>
    <t>3.00.48</t>
  </si>
  <si>
    <t>3.02.93</t>
  </si>
  <si>
    <t>3.05.00</t>
  </si>
  <si>
    <t>3.07.53</t>
  </si>
  <si>
    <t>2.32.06</t>
  </si>
  <si>
    <t>2.36.68</t>
  </si>
  <si>
    <t>2.37.74</t>
  </si>
  <si>
    <t>2.47.67</t>
  </si>
  <si>
    <t>2.50.47</t>
  </si>
  <si>
    <t>3.12.45</t>
  </si>
  <si>
    <t>3.25.14</t>
  </si>
  <si>
    <t>4.00.62</t>
  </si>
  <si>
    <t>80m Hurdles</t>
  </si>
  <si>
    <t>Electric Timing</t>
  </si>
  <si>
    <t>2.06.96</t>
  </si>
  <si>
    <t>2.15.41</t>
  </si>
  <si>
    <t>2.17.87</t>
  </si>
  <si>
    <t>2.23.64</t>
  </si>
  <si>
    <t>2.25.18</t>
  </si>
  <si>
    <t>2.26.82</t>
  </si>
  <si>
    <t>2.27.26</t>
  </si>
  <si>
    <t>2.27.67</t>
  </si>
  <si>
    <t>2.29.16</t>
  </si>
  <si>
    <t>2.24.05</t>
  </si>
  <si>
    <t>2.26.16</t>
  </si>
  <si>
    <t>2.30.91</t>
  </si>
  <si>
    <t>2.32.11</t>
  </si>
  <si>
    <t>2.35.55</t>
  </si>
  <si>
    <t>2.36.29</t>
  </si>
  <si>
    <t>2.38.48</t>
  </si>
  <si>
    <t>2.39.84</t>
  </si>
  <si>
    <t>2.40.49</t>
  </si>
  <si>
    <t>2.40.51</t>
  </si>
  <si>
    <t>2.23.04</t>
  </si>
  <si>
    <t>2.23.93</t>
  </si>
  <si>
    <t>2.35.41</t>
  </si>
  <si>
    <t>2.36.06</t>
  </si>
  <si>
    <t>2.37.14</t>
  </si>
  <si>
    <t>2.37.66</t>
  </si>
  <si>
    <t>2.43.48</t>
  </si>
  <si>
    <t>2.46.42</t>
  </si>
  <si>
    <t>2.47.49</t>
  </si>
  <si>
    <t>4.45.10</t>
  </si>
  <si>
    <t>4.59.47</t>
  </si>
  <si>
    <t>5.08.57</t>
  </si>
  <si>
    <t>5.12.63</t>
  </si>
  <si>
    <t>5.13.27</t>
  </si>
  <si>
    <t>5.14.32</t>
  </si>
  <si>
    <t>5.40.48</t>
  </si>
  <si>
    <t>5.41.16</t>
  </si>
  <si>
    <t>6.06.06</t>
  </si>
  <si>
    <t>5.01.61</t>
  </si>
  <si>
    <t>5.03.42</t>
  </si>
  <si>
    <t>5.17.56</t>
  </si>
  <si>
    <t>5.29.75</t>
  </si>
  <si>
    <t>5.32.43</t>
  </si>
  <si>
    <t>5.34.19</t>
  </si>
  <si>
    <t>5.35.39</t>
  </si>
  <si>
    <t>5.44.11</t>
  </si>
  <si>
    <t>5.50.91</t>
  </si>
  <si>
    <t>6.06.84</t>
  </si>
  <si>
    <t>1500m</t>
  </si>
  <si>
    <t>100mh</t>
  </si>
  <si>
    <t>2.26.18</t>
  </si>
  <si>
    <t>2.32.59</t>
  </si>
  <si>
    <t>2.43.38</t>
  </si>
  <si>
    <t>2.50.48</t>
  </si>
  <si>
    <t>2.57.78</t>
  </si>
  <si>
    <t>3.22.19</t>
  </si>
  <si>
    <t>dns</t>
  </si>
  <si>
    <t>3.30.36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</si>
</sst>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x\x\x\x\x\x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10"/>
      <name val="Arial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sz val="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rebuchet MS"/>
      <family val="2"/>
    </font>
    <font>
      <b/>
      <sz val="10"/>
      <color indexed="30"/>
      <name val="Arial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0"/>
      <color indexed="30"/>
      <name val="Trebuchet MS"/>
      <family val="2"/>
    </font>
    <font>
      <b/>
      <sz val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0070C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Border="1" applyAlignment="1" applyProtection="1">
      <alignment horizontal="center"/>
      <protection locked="0"/>
    </xf>
    <xf numFmtId="2" fontId="3" fillId="34" borderId="11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 horizontal="left"/>
      <protection locked="0"/>
    </xf>
    <xf numFmtId="2" fontId="3" fillId="34" borderId="12" xfId="0" applyNumberFormat="1" applyFont="1" applyFill="1" applyBorder="1" applyAlignment="1">
      <alignment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3" fillId="0" borderId="0" xfId="0" applyNumberFormat="1" applyFont="1" applyFill="1" applyAlignment="1">
      <alignment/>
    </xf>
    <xf numFmtId="172" fontId="0" fillId="0" borderId="0" xfId="0" applyNumberFormat="1" applyAlignment="1" applyProtection="1">
      <alignment horizontal="center"/>
      <protection locked="0"/>
    </xf>
    <xf numFmtId="172" fontId="1" fillId="0" borderId="13" xfId="0" applyNumberFormat="1" applyFont="1" applyBorder="1" applyAlignment="1" applyProtection="1">
      <alignment horizontal="center"/>
      <protection locked="0"/>
    </xf>
    <xf numFmtId="172" fontId="0" fillId="0" borderId="10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>
      <alignment/>
    </xf>
    <xf numFmtId="172" fontId="0" fillId="0" borderId="13" xfId="0" applyNumberFormat="1" applyBorder="1" applyAlignment="1" applyProtection="1">
      <alignment horizontal="center"/>
      <protection locked="0"/>
    </xf>
    <xf numFmtId="1" fontId="0" fillId="33" borderId="13" xfId="0" applyNumberFormat="1" applyFill="1" applyBorder="1" applyAlignment="1">
      <alignment horizontal="center"/>
    </xf>
    <xf numFmtId="2" fontId="0" fillId="0" borderId="13" xfId="0" applyNumberFormat="1" applyBorder="1" applyAlignment="1" applyProtection="1">
      <alignment horizontal="center"/>
      <protection locked="0"/>
    </xf>
    <xf numFmtId="172" fontId="1" fillId="0" borderId="15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left"/>
      <protection locked="0"/>
    </xf>
    <xf numFmtId="1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3" fillId="34" borderId="13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2" fillId="34" borderId="16" xfId="0" applyNumberFormat="1" applyFont="1" applyFill="1" applyBorder="1" applyAlignment="1">
      <alignment horizontal="center"/>
    </xf>
    <xf numFmtId="0" fontId="3" fillId="34" borderId="18" xfId="0" applyNumberFormat="1" applyFont="1" applyFill="1" applyBorder="1" applyAlignment="1">
      <alignment/>
    </xf>
    <xf numFmtId="1" fontId="1" fillId="0" borderId="13" xfId="0" applyNumberFormat="1" applyFont="1" applyBorder="1" applyAlignment="1" applyProtection="1">
      <alignment horizontal="center"/>
      <protection locked="0"/>
    </xf>
    <xf numFmtId="2" fontId="1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1" fontId="1" fillId="0" borderId="20" xfId="0" applyNumberFormat="1" applyFont="1" applyBorder="1" applyAlignment="1">
      <alignment horizontal="center"/>
    </xf>
    <xf numFmtId="2" fontId="1" fillId="0" borderId="20" xfId="0" applyNumberFormat="1" applyFont="1" applyBorder="1" applyAlignment="1" applyProtection="1">
      <alignment horizontal="center"/>
      <protection locked="0"/>
    </xf>
    <xf numFmtId="172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2" fillId="34" borderId="20" xfId="0" applyNumberFormat="1" applyFont="1" applyFill="1" applyBorder="1" applyAlignment="1">
      <alignment horizontal="center"/>
    </xf>
    <xf numFmtId="1" fontId="1" fillId="34" borderId="22" xfId="0" applyNumberFormat="1" applyFont="1" applyFill="1" applyBorder="1" applyAlignment="1">
      <alignment horizontal="center"/>
    </xf>
    <xf numFmtId="1" fontId="1" fillId="34" borderId="23" xfId="0" applyNumberFormat="1" applyFont="1" applyFill="1" applyBorder="1" applyAlignment="1">
      <alignment horizontal="center"/>
    </xf>
    <xf numFmtId="1" fontId="0" fillId="34" borderId="0" xfId="0" applyNumberFormat="1" applyFill="1" applyAlignment="1">
      <alignment/>
    </xf>
    <xf numFmtId="1" fontId="4" fillId="34" borderId="10" xfId="0" applyNumberFormat="1" applyFont="1" applyFill="1" applyBorder="1" applyAlignment="1">
      <alignment/>
    </xf>
    <xf numFmtId="1" fontId="1" fillId="34" borderId="24" xfId="0" applyNumberFormat="1" applyFont="1" applyFill="1" applyBorder="1" applyAlignment="1">
      <alignment horizontal="center"/>
    </xf>
    <xf numFmtId="172" fontId="1" fillId="0" borderId="19" xfId="0" applyNumberFormat="1" applyFont="1" applyBorder="1" applyAlignment="1" applyProtection="1">
      <alignment horizontal="center"/>
      <protection locked="0"/>
    </xf>
    <xf numFmtId="1" fontId="1" fillId="34" borderId="25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 applyProtection="1">
      <alignment horizontal="left"/>
      <protection locked="0"/>
    </xf>
    <xf numFmtId="172" fontId="1" fillId="0" borderId="27" xfId="0" applyNumberFormat="1" applyFont="1" applyBorder="1" applyAlignment="1" applyProtection="1">
      <alignment horizontal="center"/>
      <protection locked="0"/>
    </xf>
    <xf numFmtId="172" fontId="1" fillId="0" borderId="26" xfId="0" applyNumberFormat="1" applyFont="1" applyBorder="1" applyAlignment="1" applyProtection="1">
      <alignment horizontal="center"/>
      <protection locked="0"/>
    </xf>
    <xf numFmtId="1" fontId="0" fillId="34" borderId="13" xfId="0" applyNumberFormat="1" applyFill="1" applyBorder="1" applyAlignment="1">
      <alignment/>
    </xf>
    <xf numFmtId="172" fontId="1" fillId="0" borderId="28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left"/>
      <protection locked="0"/>
    </xf>
    <xf numFmtId="1" fontId="0" fillId="35" borderId="13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1" fillId="35" borderId="29" xfId="0" applyNumberFormat="1" applyFont="1" applyFill="1" applyBorder="1" applyAlignment="1">
      <alignment horizontal="center"/>
    </xf>
    <xf numFmtId="172" fontId="1" fillId="0" borderId="16" xfId="0" applyNumberFormat="1" applyFont="1" applyBorder="1" applyAlignment="1" applyProtection="1">
      <alignment horizontal="center"/>
      <protection locked="0"/>
    </xf>
    <xf numFmtId="1" fontId="1" fillId="35" borderId="30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1" fontId="1" fillId="33" borderId="20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0" fillId="33" borderId="13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1" fontId="1" fillId="35" borderId="16" xfId="0" applyNumberFormat="1" applyFont="1" applyFill="1" applyBorder="1" applyAlignment="1">
      <alignment horizontal="center"/>
    </xf>
    <xf numFmtId="1" fontId="1" fillId="35" borderId="20" xfId="0" applyNumberFormat="1" applyFont="1" applyFill="1" applyBorder="1" applyAlignment="1">
      <alignment horizontal="center"/>
    </xf>
    <xf numFmtId="0" fontId="1" fillId="0" borderId="26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1" fillId="0" borderId="32" xfId="0" applyFont="1" applyBorder="1" applyAlignment="1">
      <alignment/>
    </xf>
    <xf numFmtId="1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1" fillId="0" borderId="36" xfId="0" applyFont="1" applyBorder="1" applyAlignment="1">
      <alignment/>
    </xf>
    <xf numFmtId="0" fontId="0" fillId="0" borderId="39" xfId="0" applyBorder="1" applyAlignment="1">
      <alignment/>
    </xf>
    <xf numFmtId="1" fontId="0" fillId="0" borderId="40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5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5" fillId="0" borderId="0" xfId="0" applyNumberFormat="1" applyFont="1" applyFill="1" applyAlignment="1" applyProtection="1">
      <alignment horizontal="left"/>
      <protection/>
    </xf>
    <xf numFmtId="172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2" fontId="5" fillId="0" borderId="0" xfId="0" applyNumberFormat="1" applyFont="1" applyFill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1" fillId="34" borderId="0" xfId="0" applyNumberFormat="1" applyFont="1" applyFill="1" applyBorder="1" applyAlignment="1">
      <alignment horizontal="center"/>
    </xf>
    <xf numFmtId="1" fontId="0" fillId="34" borderId="0" xfId="0" applyNumberFormat="1" applyFill="1" applyBorder="1" applyAlignment="1">
      <alignment/>
    </xf>
    <xf numFmtId="0" fontId="0" fillId="0" borderId="10" xfId="0" applyBorder="1" applyAlignment="1">
      <alignment/>
    </xf>
    <xf numFmtId="1" fontId="1" fillId="3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 applyProtection="1">
      <alignment horizontal="center"/>
      <protection locked="0"/>
    </xf>
    <xf numFmtId="1" fontId="1" fillId="3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  <xf numFmtId="0" fontId="2" fillId="34" borderId="12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36" borderId="10" xfId="0" applyFont="1" applyFill="1" applyBorder="1" applyAlignment="1">
      <alignment/>
    </xf>
    <xf numFmtId="0" fontId="0" fillId="0" borderId="43" xfId="0" applyBorder="1" applyAlignment="1">
      <alignment/>
    </xf>
    <xf numFmtId="0" fontId="1" fillId="0" borderId="13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 applyProtection="1">
      <alignment horizontal="left"/>
      <protection locked="0"/>
    </xf>
    <xf numFmtId="1" fontId="1" fillId="33" borderId="26" xfId="0" applyNumberFormat="1" applyFont="1" applyFill="1" applyBorder="1" applyAlignment="1">
      <alignment horizontal="center"/>
    </xf>
    <xf numFmtId="2" fontId="1" fillId="0" borderId="26" xfId="0" applyNumberFormat="1" applyFont="1" applyBorder="1" applyAlignment="1" applyProtection="1">
      <alignment horizontal="center"/>
      <protection locked="0"/>
    </xf>
    <xf numFmtId="1" fontId="1" fillId="0" borderId="26" xfId="0" applyNumberFormat="1" applyFont="1" applyBorder="1" applyAlignment="1">
      <alignment horizontal="center"/>
    </xf>
    <xf numFmtId="1" fontId="1" fillId="34" borderId="26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172" fontId="0" fillId="0" borderId="14" xfId="0" applyNumberForma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4" fontId="14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14" fontId="13" fillId="0" borderId="10" xfId="0" applyNumberFormat="1" applyFont="1" applyBorder="1" applyAlignment="1">
      <alignment/>
    </xf>
    <xf numFmtId="0" fontId="16" fillId="0" borderId="10" xfId="0" applyFont="1" applyBorder="1" applyAlignment="1" applyProtection="1">
      <alignment horizontal="left"/>
      <protection locked="0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44" xfId="0" applyFont="1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12" fillId="0" borderId="0" xfId="0" applyNumberFormat="1" applyFont="1" applyBorder="1" applyAlignment="1">
      <alignment vertical="top"/>
    </xf>
    <xf numFmtId="0" fontId="12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59" fillId="0" borderId="10" xfId="0" applyFont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45" xfId="0" applyBorder="1" applyAlignment="1">
      <alignment/>
    </xf>
    <xf numFmtId="0" fontId="14" fillId="0" borderId="36" xfId="0" applyFont="1" applyBorder="1" applyAlignment="1">
      <alignment/>
    </xf>
    <xf numFmtId="0" fontId="0" fillId="0" borderId="46" xfId="0" applyFont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6" xfId="0" applyFont="1" applyBorder="1" applyAlignment="1">
      <alignment/>
    </xf>
    <xf numFmtId="0" fontId="0" fillId="0" borderId="46" xfId="0" applyFont="1" applyFill="1" applyBorder="1" applyAlignment="1">
      <alignment/>
    </xf>
    <xf numFmtId="0" fontId="1" fillId="0" borderId="46" xfId="0" applyFont="1" applyBorder="1" applyAlignment="1" applyProtection="1">
      <alignment horizontal="left"/>
      <protection locked="0"/>
    </xf>
    <xf numFmtId="0" fontId="4" fillId="0" borderId="46" xfId="0" applyFont="1" applyFill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2" fillId="0" borderId="46" xfId="0" applyFont="1" applyBorder="1" applyAlignment="1">
      <alignment vertical="center" wrapText="1"/>
    </xf>
    <xf numFmtId="0" fontId="14" fillId="0" borderId="47" xfId="0" applyFont="1" applyFill="1" applyBorder="1" applyAlignment="1">
      <alignment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29" xfId="0" applyBorder="1" applyAlignment="1">
      <alignment/>
    </xf>
    <xf numFmtId="2" fontId="0" fillId="0" borderId="48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1" fontId="60" fillId="34" borderId="13" xfId="0" applyNumberFormat="1" applyFont="1" applyFill="1" applyBorder="1" applyAlignment="1">
      <alignment/>
    </xf>
    <xf numFmtId="1" fontId="60" fillId="34" borderId="10" xfId="0" applyNumberFormat="1" applyFont="1" applyFill="1" applyBorder="1" applyAlignment="1">
      <alignment/>
    </xf>
    <xf numFmtId="0" fontId="60" fillId="0" borderId="42" xfId="0" applyFont="1" applyBorder="1" applyAlignment="1" applyProtection="1">
      <alignment horizontal="left"/>
      <protection locked="0"/>
    </xf>
    <xf numFmtId="1" fontId="60" fillId="0" borderId="10" xfId="0" applyNumberFormat="1" applyFont="1" applyBorder="1" applyAlignment="1">
      <alignment/>
    </xf>
    <xf numFmtId="0" fontId="60" fillId="0" borderId="10" xfId="0" applyFont="1" applyFill="1" applyBorder="1" applyAlignment="1">
      <alignment vertical="center" wrapText="1"/>
    </xf>
    <xf numFmtId="0" fontId="61" fillId="0" borderId="10" xfId="0" applyFont="1" applyBorder="1" applyAlignment="1" applyProtection="1">
      <alignment horizontal="left"/>
      <protection locked="0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/>
    </xf>
    <xf numFmtId="172" fontId="60" fillId="0" borderId="10" xfId="0" applyNumberFormat="1" applyFont="1" applyBorder="1" applyAlignment="1" applyProtection="1">
      <alignment horizontal="center"/>
      <protection locked="0"/>
    </xf>
    <xf numFmtId="1" fontId="60" fillId="33" borderId="13" xfId="0" applyNumberFormat="1" applyFont="1" applyFill="1" applyBorder="1" applyAlignment="1">
      <alignment horizontal="center"/>
    </xf>
    <xf numFmtId="2" fontId="60" fillId="0" borderId="10" xfId="0" applyNumberFormat="1" applyFont="1" applyBorder="1" applyAlignment="1" applyProtection="1">
      <alignment horizontal="center"/>
      <protection locked="0"/>
    </xf>
    <xf numFmtId="1" fontId="60" fillId="0" borderId="10" xfId="0" applyNumberFormat="1" applyFont="1" applyBorder="1" applyAlignment="1" applyProtection="1">
      <alignment horizontal="center"/>
      <protection locked="0"/>
    </xf>
    <xf numFmtId="2" fontId="60" fillId="34" borderId="18" xfId="0" applyNumberFormat="1" applyFont="1" applyFill="1" applyBorder="1" applyAlignment="1">
      <alignment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/>
    </xf>
    <xf numFmtId="1" fontId="60" fillId="33" borderId="10" xfId="0" applyNumberFormat="1" applyFont="1" applyFill="1" applyBorder="1" applyAlignment="1">
      <alignment horizontal="center"/>
    </xf>
    <xf numFmtId="2" fontId="60" fillId="34" borderId="11" xfId="0" applyNumberFormat="1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/>
    </xf>
    <xf numFmtId="2" fontId="60" fillId="34" borderId="12" xfId="0" applyNumberFormat="1" applyFont="1" applyFill="1" applyBorder="1" applyAlignment="1">
      <alignment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>
      <alignment/>
    </xf>
    <xf numFmtId="172" fontId="62" fillId="0" borderId="10" xfId="0" applyNumberFormat="1" applyFont="1" applyBorder="1" applyAlignment="1" applyProtection="1">
      <alignment horizontal="center"/>
      <protection locked="0"/>
    </xf>
    <xf numFmtId="1" fontId="62" fillId="33" borderId="10" xfId="0" applyNumberFormat="1" applyFont="1" applyFill="1" applyBorder="1" applyAlignment="1">
      <alignment horizontal="center"/>
    </xf>
    <xf numFmtId="2" fontId="62" fillId="0" borderId="10" xfId="0" applyNumberFormat="1" applyFont="1" applyBorder="1" applyAlignment="1" applyProtection="1">
      <alignment horizontal="center"/>
      <protection locked="0"/>
    </xf>
    <xf numFmtId="1" fontId="62" fillId="33" borderId="13" xfId="0" applyNumberFormat="1" applyFont="1" applyFill="1" applyBorder="1" applyAlignment="1">
      <alignment horizontal="center"/>
    </xf>
    <xf numFmtId="1" fontId="62" fillId="0" borderId="10" xfId="0" applyNumberFormat="1" applyFont="1" applyBorder="1" applyAlignment="1" applyProtection="1">
      <alignment horizontal="center"/>
      <protection locked="0"/>
    </xf>
    <xf numFmtId="2" fontId="62" fillId="34" borderId="11" xfId="0" applyNumberFormat="1" applyFont="1" applyFill="1" applyBorder="1" applyAlignment="1">
      <alignment/>
    </xf>
    <xf numFmtId="1" fontId="63" fillId="34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63" fillId="0" borderId="10" xfId="0" applyFont="1" applyBorder="1" applyAlignment="1" applyProtection="1">
      <alignment horizontal="left"/>
      <protection locked="0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2" fontId="62" fillId="34" borderId="12" xfId="0" applyNumberFormat="1" applyFont="1" applyFill="1" applyBorder="1" applyAlignment="1">
      <alignment/>
    </xf>
    <xf numFmtId="0" fontId="58" fillId="0" borderId="10" xfId="0" applyFont="1" applyBorder="1" applyAlignment="1" applyProtection="1">
      <alignment horizontal="left"/>
      <protection locked="0"/>
    </xf>
    <xf numFmtId="1" fontId="62" fillId="34" borderId="10" xfId="0" applyNumberFormat="1" applyFont="1" applyFill="1" applyBorder="1" applyAlignment="1">
      <alignment/>
    </xf>
    <xf numFmtId="0" fontId="62" fillId="0" borderId="42" xfId="0" applyFont="1" applyBorder="1" applyAlignment="1" applyProtection="1">
      <alignment horizontal="left"/>
      <protection locked="0"/>
    </xf>
    <xf numFmtId="0" fontId="62" fillId="0" borderId="10" xfId="0" applyFont="1" applyBorder="1" applyAlignment="1" applyProtection="1">
      <alignment horizontal="left"/>
      <protection locked="0"/>
    </xf>
    <xf numFmtId="1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/>
    </xf>
    <xf numFmtId="1" fontId="1" fillId="33" borderId="13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1" fillId="34" borderId="12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2" fontId="1" fillId="34" borderId="11" xfId="0" applyNumberFormat="1" applyFont="1" applyFill="1" applyBorder="1" applyAlignment="1">
      <alignment/>
    </xf>
    <xf numFmtId="0" fontId="60" fillId="0" borderId="44" xfId="0" applyFont="1" applyBorder="1" applyAlignment="1">
      <alignment/>
    </xf>
    <xf numFmtId="0" fontId="60" fillId="36" borderId="13" xfId="0" applyFont="1" applyFill="1" applyBorder="1" applyAlignment="1">
      <alignment/>
    </xf>
    <xf numFmtId="0" fontId="60" fillId="0" borderId="13" xfId="0" applyFont="1" applyBorder="1" applyAlignment="1">
      <alignment/>
    </xf>
    <xf numFmtId="0" fontId="60" fillId="36" borderId="10" xfId="0" applyFont="1" applyFill="1" applyBorder="1" applyAlignment="1">
      <alignment/>
    </xf>
    <xf numFmtId="0" fontId="60" fillId="0" borderId="0" xfId="0" applyFont="1" applyBorder="1" applyAlignment="1">
      <alignment/>
    </xf>
    <xf numFmtId="172" fontId="60" fillId="0" borderId="13" xfId="0" applyNumberFormat="1" applyFont="1" applyBorder="1" applyAlignment="1" applyProtection="1">
      <alignment horizontal="center"/>
      <protection locked="0"/>
    </xf>
    <xf numFmtId="2" fontId="60" fillId="0" borderId="13" xfId="0" applyNumberFormat="1" applyFont="1" applyBorder="1" applyAlignment="1" applyProtection="1">
      <alignment horizontal="center"/>
      <protection locked="0"/>
    </xf>
    <xf numFmtId="1" fontId="60" fillId="0" borderId="13" xfId="0" applyNumberFormat="1" applyFont="1" applyBorder="1" applyAlignment="1" applyProtection="1">
      <alignment horizontal="center"/>
      <protection locked="0"/>
    </xf>
    <xf numFmtId="2" fontId="60" fillId="34" borderId="13" xfId="0" applyNumberFormat="1" applyFont="1" applyFill="1" applyBorder="1" applyAlignment="1">
      <alignment/>
    </xf>
    <xf numFmtId="172" fontId="60" fillId="0" borderId="14" xfId="0" applyNumberFormat="1" applyFont="1" applyBorder="1" applyAlignment="1" applyProtection="1">
      <alignment horizontal="center"/>
      <protection locked="0"/>
    </xf>
    <xf numFmtId="2" fontId="60" fillId="34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2" fontId="1" fillId="0" borderId="14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vertical="center" wrapText="1"/>
    </xf>
    <xf numFmtId="2" fontId="1" fillId="34" borderId="18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63" fillId="0" borderId="44" xfId="0" applyFont="1" applyBorder="1" applyAlignment="1">
      <alignment/>
    </xf>
    <xf numFmtId="0" fontId="63" fillId="36" borderId="10" xfId="0" applyFont="1" applyFill="1" applyBorder="1" applyAlignment="1">
      <alignment/>
    </xf>
    <xf numFmtId="0" fontId="63" fillId="0" borderId="13" xfId="0" applyFont="1" applyBorder="1" applyAlignment="1">
      <alignment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/>
    </xf>
    <xf numFmtId="172" fontId="63" fillId="0" borderId="14" xfId="0" applyNumberFormat="1" applyFont="1" applyBorder="1" applyAlignment="1" applyProtection="1">
      <alignment horizontal="center"/>
      <protection locked="0"/>
    </xf>
    <xf numFmtId="1" fontId="63" fillId="33" borderId="10" xfId="0" applyNumberFormat="1" applyFont="1" applyFill="1" applyBorder="1" applyAlignment="1">
      <alignment horizontal="center"/>
    </xf>
    <xf numFmtId="2" fontId="63" fillId="0" borderId="10" xfId="0" applyNumberFormat="1" applyFont="1" applyBorder="1" applyAlignment="1" applyProtection="1">
      <alignment horizontal="center"/>
      <protection locked="0"/>
    </xf>
    <xf numFmtId="1" fontId="63" fillId="0" borderId="10" xfId="0" applyNumberFormat="1" applyFont="1" applyBorder="1" applyAlignment="1" applyProtection="1">
      <alignment horizontal="center"/>
      <protection locked="0"/>
    </xf>
    <xf numFmtId="172" fontId="63" fillId="0" borderId="10" xfId="0" applyNumberFormat="1" applyFont="1" applyBorder="1" applyAlignment="1" applyProtection="1">
      <alignment horizontal="center"/>
      <protection locked="0"/>
    </xf>
    <xf numFmtId="2" fontId="63" fillId="34" borderId="10" xfId="0" applyNumberFormat="1" applyFont="1" applyFill="1" applyBorder="1" applyAlignment="1">
      <alignment/>
    </xf>
    <xf numFmtId="0" fontId="63" fillId="0" borderId="10" xfId="0" applyFont="1" applyBorder="1" applyAlignment="1">
      <alignment/>
    </xf>
    <xf numFmtId="1" fontId="63" fillId="33" borderId="13" xfId="0" applyNumberFormat="1" applyFont="1" applyFill="1" applyBorder="1" applyAlignment="1">
      <alignment horizontal="center"/>
    </xf>
    <xf numFmtId="2" fontId="63" fillId="34" borderId="11" xfId="0" applyNumberFormat="1" applyFont="1" applyFill="1" applyBorder="1" applyAlignment="1">
      <alignment/>
    </xf>
    <xf numFmtId="2" fontId="63" fillId="34" borderId="18" xfId="0" applyNumberFormat="1" applyFont="1" applyFill="1" applyBorder="1" applyAlignment="1">
      <alignment/>
    </xf>
    <xf numFmtId="1" fontId="60" fillId="0" borderId="13" xfId="0" applyNumberFormat="1" applyFont="1" applyBorder="1" applyAlignment="1">
      <alignment horizontal="center"/>
    </xf>
    <xf numFmtId="1" fontId="63" fillId="0" borderId="10" xfId="0" applyNumberFormat="1" applyFont="1" applyBorder="1" applyAlignment="1">
      <alignment horizontal="center"/>
    </xf>
    <xf numFmtId="1" fontId="60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63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62" fillId="0" borderId="10" xfId="0" applyNumberFormat="1" applyFont="1" applyBorder="1" applyAlignment="1">
      <alignment horizontal="center"/>
    </xf>
    <xf numFmtId="0" fontId="60" fillId="0" borderId="10" xfId="0" applyFont="1" applyBorder="1" applyAlignment="1" applyProtection="1">
      <alignment horizontal="left"/>
      <protection locked="0"/>
    </xf>
    <xf numFmtId="2" fontId="60" fillId="0" borderId="14" xfId="0" applyNumberFormat="1" applyFont="1" applyBorder="1" applyAlignment="1" applyProtection="1">
      <alignment horizontal="center"/>
      <protection locked="0"/>
    </xf>
    <xf numFmtId="2" fontId="60" fillId="0" borderId="10" xfId="0" applyNumberFormat="1" applyFont="1" applyFill="1" applyBorder="1" applyAlignment="1" applyProtection="1">
      <alignment horizontal="center"/>
      <protection locked="0"/>
    </xf>
    <xf numFmtId="1" fontId="60" fillId="35" borderId="1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2" fontId="63" fillId="0" borderId="14" xfId="0" applyNumberFormat="1" applyFont="1" applyBorder="1" applyAlignment="1" applyProtection="1">
      <alignment horizontal="center"/>
      <protection locked="0"/>
    </xf>
    <xf numFmtId="2" fontId="63" fillId="0" borderId="10" xfId="0" applyNumberFormat="1" applyFont="1" applyFill="1" applyBorder="1" applyAlignment="1" applyProtection="1">
      <alignment horizontal="center"/>
      <protection locked="0"/>
    </xf>
    <xf numFmtId="1" fontId="63" fillId="35" borderId="10" xfId="0" applyNumberFormat="1" applyFont="1" applyFill="1" applyBorder="1" applyAlignment="1">
      <alignment horizontal="center"/>
    </xf>
    <xf numFmtId="0" fontId="64" fillId="0" borderId="10" xfId="0" applyFont="1" applyBorder="1" applyAlignment="1">
      <alignment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1" fontId="1" fillId="35" borderId="10" xfId="0" applyNumberFormat="1" applyFont="1" applyFill="1" applyBorder="1" applyAlignment="1">
      <alignment horizontal="center"/>
    </xf>
    <xf numFmtId="2" fontId="1" fillId="37" borderId="14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Border="1" applyAlignment="1">
      <alignment horizontal="center"/>
    </xf>
    <xf numFmtId="0" fontId="41" fillId="0" borderId="10" xfId="0" applyFont="1" applyFill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4.28125" style="0" customWidth="1"/>
    <col min="2" max="2" width="11.00390625" style="4" bestFit="1" customWidth="1"/>
    <col min="3" max="3" width="11.00390625" style="0" customWidth="1"/>
  </cols>
  <sheetData>
    <row r="1" s="5" customFormat="1" ht="12.75">
      <c r="B1" s="75"/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81</v>
      </c>
    </row>
    <row r="7" spans="1:3" ht="12.75">
      <c r="A7" t="s">
        <v>82</v>
      </c>
      <c r="B7" s="4" t="s">
        <v>88</v>
      </c>
      <c r="C7" s="76"/>
    </row>
    <row r="9" spans="1:2" ht="12.75">
      <c r="A9" t="s">
        <v>83</v>
      </c>
      <c r="B9" s="4" t="s">
        <v>89</v>
      </c>
    </row>
    <row r="11" spans="1:2" ht="12.75">
      <c r="A11" t="s">
        <v>84</v>
      </c>
      <c r="B11" s="4" t="s">
        <v>90</v>
      </c>
    </row>
    <row r="13" ht="13.5" thickBot="1"/>
    <row r="14" spans="1:5" s="5" customFormat="1" ht="12.75">
      <c r="A14" s="79" t="s">
        <v>85</v>
      </c>
      <c r="B14" s="80"/>
      <c r="C14" s="81" t="s">
        <v>86</v>
      </c>
      <c r="D14" s="81" t="s">
        <v>109</v>
      </c>
      <c r="E14" s="82" t="s">
        <v>87</v>
      </c>
    </row>
    <row r="15" spans="1:5" ht="12.75">
      <c r="A15" s="83"/>
      <c r="B15" s="29"/>
      <c r="C15" s="77"/>
      <c r="D15" s="77"/>
      <c r="E15" s="84"/>
    </row>
    <row r="16" spans="1:5" ht="12.75">
      <c r="A16" s="85" t="s">
        <v>91</v>
      </c>
      <c r="B16" s="22"/>
      <c r="C16" s="77"/>
      <c r="D16" s="77"/>
      <c r="E16" s="84"/>
    </row>
    <row r="17" spans="1:5" ht="12.75">
      <c r="A17" s="86" t="s">
        <v>0</v>
      </c>
      <c r="B17" s="22"/>
      <c r="C17" s="77">
        <v>25.4347</v>
      </c>
      <c r="D17" s="77">
        <v>18</v>
      </c>
      <c r="E17" s="84">
        <v>1.81</v>
      </c>
    </row>
    <row r="18" spans="1:5" ht="12.75">
      <c r="A18" s="86" t="s">
        <v>99</v>
      </c>
      <c r="B18" s="22"/>
      <c r="C18" s="77">
        <v>5.8425</v>
      </c>
      <c r="D18" s="77">
        <v>38</v>
      </c>
      <c r="E18" s="84">
        <v>1.81</v>
      </c>
    </row>
    <row r="19" spans="1:5" ht="12.75">
      <c r="A19" s="86" t="s">
        <v>92</v>
      </c>
      <c r="B19" s="22"/>
      <c r="C19" s="77">
        <v>1.53775</v>
      </c>
      <c r="D19" s="77">
        <v>82</v>
      </c>
      <c r="E19" s="84">
        <v>1.81</v>
      </c>
    </row>
    <row r="20" spans="1:5" ht="12.75">
      <c r="A20" s="86" t="s">
        <v>98</v>
      </c>
      <c r="B20" s="22"/>
      <c r="C20" s="77">
        <v>0.232</v>
      </c>
      <c r="D20" s="77">
        <v>24</v>
      </c>
      <c r="E20" s="84">
        <v>1835</v>
      </c>
    </row>
    <row r="21" spans="1:5" ht="12.75">
      <c r="A21" s="86" t="s">
        <v>93</v>
      </c>
      <c r="B21" s="22"/>
      <c r="C21" s="77">
        <v>0.03768</v>
      </c>
      <c r="D21" s="77">
        <v>480</v>
      </c>
      <c r="E21" s="84">
        <v>1.85</v>
      </c>
    </row>
    <row r="22" spans="1:5" ht="12.75">
      <c r="A22" s="86" t="s">
        <v>95</v>
      </c>
      <c r="B22" s="22"/>
      <c r="C22" s="77">
        <v>5.74352</v>
      </c>
      <c r="D22" s="77">
        <v>28.5</v>
      </c>
      <c r="E22" s="84">
        <v>1.92</v>
      </c>
    </row>
    <row r="23" spans="1:5" ht="12.75">
      <c r="A23" s="86" t="s">
        <v>97</v>
      </c>
      <c r="B23" s="22"/>
      <c r="C23" s="77">
        <v>7.237</v>
      </c>
      <c r="D23" s="77">
        <v>27</v>
      </c>
      <c r="E23" s="84">
        <v>1.835</v>
      </c>
    </row>
    <row r="24" spans="1:5" ht="12.75">
      <c r="A24" s="86" t="s">
        <v>96</v>
      </c>
      <c r="B24" s="22"/>
      <c r="C24" s="77">
        <v>7.399</v>
      </c>
      <c r="D24" s="77">
        <v>24</v>
      </c>
      <c r="E24" s="84">
        <v>1.835</v>
      </c>
    </row>
    <row r="25" spans="1:5" ht="12.75">
      <c r="A25" s="86" t="s">
        <v>76</v>
      </c>
      <c r="B25" s="22"/>
      <c r="C25" s="77">
        <v>0.8465</v>
      </c>
      <c r="D25" s="77">
        <v>75</v>
      </c>
      <c r="E25" s="84">
        <v>1.42</v>
      </c>
    </row>
    <row r="26" spans="1:5" ht="12.75">
      <c r="A26" s="86" t="s">
        <v>94</v>
      </c>
      <c r="B26" s="22"/>
      <c r="C26" s="77">
        <v>0.2797</v>
      </c>
      <c r="D26" s="77">
        <v>100</v>
      </c>
      <c r="E26" s="84">
        <v>1.35</v>
      </c>
    </row>
    <row r="27" spans="1:5" ht="12.75">
      <c r="A27" s="86" t="s">
        <v>77</v>
      </c>
      <c r="B27" s="22"/>
      <c r="C27" s="77">
        <v>0.14354</v>
      </c>
      <c r="D27" s="77">
        <v>220</v>
      </c>
      <c r="E27" s="84">
        <v>1.4</v>
      </c>
    </row>
    <row r="28" spans="1:5" ht="12.75">
      <c r="A28" s="86" t="s">
        <v>2</v>
      </c>
      <c r="B28" s="22"/>
      <c r="C28" s="77">
        <v>51.39</v>
      </c>
      <c r="D28" s="77">
        <v>1.5</v>
      </c>
      <c r="E28" s="84">
        <v>1.05</v>
      </c>
    </row>
    <row r="29" spans="1:5" ht="12.75">
      <c r="A29" s="86" t="s">
        <v>69</v>
      </c>
      <c r="B29" s="22"/>
      <c r="C29" s="77">
        <v>12.91</v>
      </c>
      <c r="D29" s="77">
        <v>4</v>
      </c>
      <c r="E29" s="84">
        <v>1.1</v>
      </c>
    </row>
    <row r="30" spans="1:5" ht="12.75">
      <c r="A30" s="86" t="s">
        <v>4</v>
      </c>
      <c r="B30" s="22"/>
      <c r="C30" s="77">
        <v>10.14</v>
      </c>
      <c r="D30" s="77">
        <v>7</v>
      </c>
      <c r="E30" s="84">
        <v>1.08</v>
      </c>
    </row>
    <row r="31" spans="1:5" ht="12.75">
      <c r="A31" s="86"/>
      <c r="B31" s="22"/>
      <c r="C31" s="77"/>
      <c r="D31" s="77"/>
      <c r="E31" s="84"/>
    </row>
    <row r="32" spans="1:5" ht="12.75">
      <c r="A32" s="87" t="s">
        <v>100</v>
      </c>
      <c r="B32" s="78"/>
      <c r="C32" s="77"/>
      <c r="D32" s="77"/>
      <c r="E32" s="84"/>
    </row>
    <row r="33" spans="1:5" ht="12.75">
      <c r="A33" s="86" t="s">
        <v>99</v>
      </c>
      <c r="B33" s="22"/>
      <c r="C33" s="77">
        <v>4.99087</v>
      </c>
      <c r="D33" s="77">
        <v>42.5</v>
      </c>
      <c r="E33" s="84">
        <v>1.81</v>
      </c>
    </row>
    <row r="34" spans="1:5" ht="12.75">
      <c r="A34" s="86" t="s">
        <v>101</v>
      </c>
      <c r="B34" s="22"/>
      <c r="C34" s="77">
        <v>0.11193</v>
      </c>
      <c r="D34" s="77">
        <v>254</v>
      </c>
      <c r="E34" s="84">
        <v>1.88</v>
      </c>
    </row>
    <row r="35" spans="1:5" ht="12.75">
      <c r="A35" s="86" t="s">
        <v>102</v>
      </c>
      <c r="B35" s="22"/>
      <c r="C35" s="77">
        <v>9.23076</v>
      </c>
      <c r="D35" s="77">
        <v>26.7</v>
      </c>
      <c r="E35" s="84">
        <v>1.835</v>
      </c>
    </row>
    <row r="36" spans="1:5" ht="12.75">
      <c r="A36" s="86" t="s">
        <v>103</v>
      </c>
      <c r="B36" s="22"/>
      <c r="C36" s="77" t="s">
        <v>106</v>
      </c>
      <c r="D36" s="77"/>
      <c r="E36" s="84"/>
    </row>
    <row r="37" spans="1:5" ht="12.75">
      <c r="A37" s="86" t="s">
        <v>104</v>
      </c>
      <c r="B37" s="22"/>
      <c r="C37" s="77" t="s">
        <v>106</v>
      </c>
      <c r="D37" s="77"/>
      <c r="E37" s="84"/>
    </row>
    <row r="38" spans="1:5" ht="12.75">
      <c r="A38" s="86" t="s">
        <v>105</v>
      </c>
      <c r="B38" s="22"/>
      <c r="C38" s="77">
        <v>1.84523</v>
      </c>
      <c r="D38" s="77">
        <v>75</v>
      </c>
      <c r="E38" s="84">
        <v>1.348</v>
      </c>
    </row>
    <row r="39" spans="1:5" ht="12.75">
      <c r="A39" s="86" t="s">
        <v>77</v>
      </c>
      <c r="B39" s="22"/>
      <c r="C39" s="77">
        <v>0.188807</v>
      </c>
      <c r="D39" s="77">
        <v>210</v>
      </c>
      <c r="E39" s="84">
        <v>1.41</v>
      </c>
    </row>
    <row r="40" spans="1:5" ht="12.75">
      <c r="A40" s="86" t="s">
        <v>2</v>
      </c>
      <c r="B40" s="22"/>
      <c r="C40" s="77">
        <v>56.0211</v>
      </c>
      <c r="D40" s="77">
        <v>1.5</v>
      </c>
      <c r="E40" s="84">
        <v>1.05</v>
      </c>
    </row>
    <row r="41" spans="1:5" ht="13.5" thickBot="1">
      <c r="A41" s="88" t="s">
        <v>4</v>
      </c>
      <c r="B41" s="89"/>
      <c r="C41" s="90">
        <v>15.9803</v>
      </c>
      <c r="D41" s="90">
        <v>3.8</v>
      </c>
      <c r="E41" s="91">
        <v>1.04</v>
      </c>
    </row>
    <row r="44" spans="1:2" s="5" customFormat="1" ht="12.75">
      <c r="A44" s="5" t="s">
        <v>110</v>
      </c>
      <c r="B44" s="75"/>
    </row>
    <row r="45" spans="1:2" s="5" customFormat="1" ht="12.75">
      <c r="A45" s="5" t="s">
        <v>111</v>
      </c>
      <c r="B45" s="75"/>
    </row>
    <row r="47" ht="12.75">
      <c r="A47" t="s">
        <v>107</v>
      </c>
    </row>
    <row r="49" ht="12.75">
      <c r="A49" t="s">
        <v>108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3">
      <selection activeCell="F25" sqref="F25:H47"/>
    </sheetView>
  </sheetViews>
  <sheetFormatPr defaultColWidth="9.140625" defaultRowHeight="12.75"/>
  <cols>
    <col min="2" max="2" width="28.140625" style="0" bestFit="1" customWidth="1"/>
    <col min="3" max="3" width="40.57421875" style="0" bestFit="1" customWidth="1"/>
    <col min="4" max="4" width="10.421875" style="0" customWidth="1"/>
    <col min="7" max="7" width="24.140625" style="0" bestFit="1" customWidth="1"/>
    <col min="8" max="8" width="33.57421875" style="0" bestFit="1" customWidth="1"/>
  </cols>
  <sheetData>
    <row r="1" spans="1:6" ht="15">
      <c r="A1" s="178" t="s">
        <v>271</v>
      </c>
      <c r="F1" s="178" t="s">
        <v>266</v>
      </c>
    </row>
    <row r="2" spans="1:9" ht="15">
      <c r="A2" s="179">
        <v>28</v>
      </c>
      <c r="B2" s="179" t="s">
        <v>243</v>
      </c>
      <c r="C2" s="179" t="s">
        <v>244</v>
      </c>
      <c r="D2" s="179" t="s">
        <v>147</v>
      </c>
      <c r="F2" s="179">
        <v>45</v>
      </c>
      <c r="G2" s="179" t="s">
        <v>171</v>
      </c>
      <c r="H2" s="179" t="s">
        <v>172</v>
      </c>
      <c r="I2" s="179" t="s">
        <v>146</v>
      </c>
    </row>
    <row r="3" spans="1:9" ht="15">
      <c r="A3" s="179">
        <v>29</v>
      </c>
      <c r="B3" s="179" t="s">
        <v>245</v>
      </c>
      <c r="C3" s="179" t="s">
        <v>246</v>
      </c>
      <c r="D3" s="179" t="s">
        <v>147</v>
      </c>
      <c r="F3" s="179">
        <v>46</v>
      </c>
      <c r="G3" s="179" t="s">
        <v>173</v>
      </c>
      <c r="H3" s="179" t="s">
        <v>172</v>
      </c>
      <c r="I3" s="179" t="s">
        <v>146</v>
      </c>
    </row>
    <row r="4" spans="1:9" ht="15">
      <c r="A4" s="179">
        <v>30</v>
      </c>
      <c r="B4" s="179" t="s">
        <v>247</v>
      </c>
      <c r="C4" s="179" t="s">
        <v>248</v>
      </c>
      <c r="D4" s="179" t="s">
        <v>147</v>
      </c>
      <c r="F4" s="179">
        <v>47</v>
      </c>
      <c r="G4" s="179" t="s">
        <v>174</v>
      </c>
      <c r="H4" s="179" t="s">
        <v>172</v>
      </c>
      <c r="I4" s="179" t="s">
        <v>146</v>
      </c>
    </row>
    <row r="5" spans="1:9" ht="15">
      <c r="A5" s="179">
        <v>31</v>
      </c>
      <c r="B5" s="179" t="s">
        <v>256</v>
      </c>
      <c r="C5" s="179" t="s">
        <v>162</v>
      </c>
      <c r="D5" s="179" t="s">
        <v>147</v>
      </c>
      <c r="F5" s="179">
        <v>48</v>
      </c>
      <c r="G5" s="179" t="s">
        <v>175</v>
      </c>
      <c r="H5" s="179" t="s">
        <v>172</v>
      </c>
      <c r="I5" s="179" t="s">
        <v>146</v>
      </c>
    </row>
    <row r="6" spans="1:9" ht="15">
      <c r="A6" s="179">
        <v>32</v>
      </c>
      <c r="B6" s="179" t="s">
        <v>249</v>
      </c>
      <c r="C6" s="179" t="s">
        <v>162</v>
      </c>
      <c r="D6" s="179" t="s">
        <v>147</v>
      </c>
      <c r="F6" s="179">
        <v>49</v>
      </c>
      <c r="G6" s="179" t="s">
        <v>176</v>
      </c>
      <c r="H6" s="179" t="s">
        <v>119</v>
      </c>
      <c r="I6" s="179" t="s">
        <v>146</v>
      </c>
    </row>
    <row r="7" spans="1:9" ht="15">
      <c r="A7" s="179">
        <v>33</v>
      </c>
      <c r="B7" s="179" t="s">
        <v>250</v>
      </c>
      <c r="C7" s="179" t="s">
        <v>251</v>
      </c>
      <c r="D7" s="179" t="s">
        <v>147</v>
      </c>
      <c r="F7" s="179">
        <v>50</v>
      </c>
      <c r="G7" s="179" t="s">
        <v>177</v>
      </c>
      <c r="H7" s="179" t="s">
        <v>119</v>
      </c>
      <c r="I7" s="179" t="s">
        <v>146</v>
      </c>
    </row>
    <row r="8" spans="1:9" ht="15">
      <c r="A8" s="179">
        <v>34</v>
      </c>
      <c r="B8" s="179" t="s">
        <v>252</v>
      </c>
      <c r="C8" s="179" t="s">
        <v>251</v>
      </c>
      <c r="D8" s="179" t="s">
        <v>147</v>
      </c>
      <c r="F8" s="179">
        <v>51</v>
      </c>
      <c r="G8" s="179" t="s">
        <v>178</v>
      </c>
      <c r="H8" s="179" t="s">
        <v>119</v>
      </c>
      <c r="I8" s="179" t="s">
        <v>146</v>
      </c>
    </row>
    <row r="9" spans="1:9" ht="15">
      <c r="A9" s="179">
        <v>35</v>
      </c>
      <c r="B9" s="179" t="s">
        <v>253</v>
      </c>
      <c r="C9" s="179" t="s">
        <v>251</v>
      </c>
      <c r="D9" s="179" t="s">
        <v>147</v>
      </c>
      <c r="F9" s="179">
        <v>52</v>
      </c>
      <c r="G9" s="179" t="s">
        <v>179</v>
      </c>
      <c r="H9" s="179" t="s">
        <v>119</v>
      </c>
      <c r="I9" s="179" t="s">
        <v>146</v>
      </c>
    </row>
    <row r="10" spans="1:9" ht="15">
      <c r="A10" s="179">
        <v>36</v>
      </c>
      <c r="B10" s="179" t="s">
        <v>254</v>
      </c>
      <c r="C10" s="179" t="s">
        <v>251</v>
      </c>
      <c r="D10" s="179" t="s">
        <v>147</v>
      </c>
      <c r="F10" s="179">
        <v>58</v>
      </c>
      <c r="G10" s="179" t="s">
        <v>186</v>
      </c>
      <c r="H10" s="179" t="s">
        <v>187</v>
      </c>
      <c r="I10" s="179" t="s">
        <v>146</v>
      </c>
    </row>
    <row r="11" spans="1:9" ht="15">
      <c r="A11" s="179">
        <v>1</v>
      </c>
      <c r="B11" s="179" t="s">
        <v>213</v>
      </c>
      <c r="C11" s="179" t="s">
        <v>172</v>
      </c>
      <c r="D11" s="179" t="s">
        <v>146</v>
      </c>
      <c r="F11" s="179">
        <v>59</v>
      </c>
      <c r="G11" s="179" t="s">
        <v>188</v>
      </c>
      <c r="H11" s="179" t="s">
        <v>187</v>
      </c>
      <c r="I11" s="179" t="s">
        <v>146</v>
      </c>
    </row>
    <row r="12" spans="1:9" ht="15">
      <c r="A12" s="179">
        <v>2</v>
      </c>
      <c r="B12" s="179" t="s">
        <v>214</v>
      </c>
      <c r="C12" s="179" t="s">
        <v>172</v>
      </c>
      <c r="D12" s="179" t="s">
        <v>146</v>
      </c>
      <c r="F12" s="179">
        <v>60</v>
      </c>
      <c r="G12" s="179" t="s">
        <v>189</v>
      </c>
      <c r="H12" s="179" t="s">
        <v>120</v>
      </c>
      <c r="I12" s="179" t="s">
        <v>146</v>
      </c>
    </row>
    <row r="13" spans="1:9" ht="15">
      <c r="A13" s="179">
        <v>3</v>
      </c>
      <c r="B13" s="179" t="s">
        <v>215</v>
      </c>
      <c r="C13" s="179" t="s">
        <v>172</v>
      </c>
      <c r="D13" s="179" t="s">
        <v>146</v>
      </c>
      <c r="F13" s="179">
        <v>61</v>
      </c>
      <c r="G13" s="179" t="s">
        <v>190</v>
      </c>
      <c r="H13" s="179" t="s">
        <v>120</v>
      </c>
      <c r="I13" s="179" t="s">
        <v>146</v>
      </c>
    </row>
    <row r="14" spans="1:9" ht="15">
      <c r="A14" s="179">
        <v>12</v>
      </c>
      <c r="B14" s="179" t="s">
        <v>224</v>
      </c>
      <c r="C14" s="179" t="s">
        <v>122</v>
      </c>
      <c r="D14" s="179" t="s">
        <v>146</v>
      </c>
      <c r="F14" s="179">
        <v>62</v>
      </c>
      <c r="G14" s="111" t="s">
        <v>191</v>
      </c>
      <c r="H14" s="111" t="s">
        <v>120</v>
      </c>
      <c r="I14" s="111" t="s">
        <v>146</v>
      </c>
    </row>
    <row r="15" spans="1:9" ht="15">
      <c r="A15" s="179">
        <v>13</v>
      </c>
      <c r="B15" s="179" t="s">
        <v>225</v>
      </c>
      <c r="C15" s="179" t="s">
        <v>122</v>
      </c>
      <c r="D15" s="179" t="s">
        <v>146</v>
      </c>
      <c r="F15" s="179">
        <v>67</v>
      </c>
      <c r="G15" s="179" t="s">
        <v>267</v>
      </c>
      <c r="H15" s="179" t="s">
        <v>121</v>
      </c>
      <c r="I15" s="179" t="s">
        <v>146</v>
      </c>
    </row>
    <row r="16" spans="1:9" ht="15">
      <c r="A16" s="179">
        <v>14</v>
      </c>
      <c r="B16" s="179" t="s">
        <v>226</v>
      </c>
      <c r="C16" s="179" t="s">
        <v>122</v>
      </c>
      <c r="D16" s="179" t="s">
        <v>146</v>
      </c>
      <c r="F16" s="179">
        <v>68</v>
      </c>
      <c r="G16" s="179" t="s">
        <v>268</v>
      </c>
      <c r="H16" s="179" t="s">
        <v>121</v>
      </c>
      <c r="I16" s="179" t="s">
        <v>146</v>
      </c>
    </row>
    <row r="17" spans="1:9" ht="15">
      <c r="A17" s="179">
        <v>15</v>
      </c>
      <c r="B17" s="179" t="s">
        <v>227</v>
      </c>
      <c r="C17" s="179" t="s">
        <v>122</v>
      </c>
      <c r="D17" s="179" t="s">
        <v>146</v>
      </c>
      <c r="F17" s="179">
        <v>69</v>
      </c>
      <c r="G17" s="179" t="s">
        <v>269</v>
      </c>
      <c r="H17" s="179" t="s">
        <v>121</v>
      </c>
      <c r="I17" s="179" t="s">
        <v>146</v>
      </c>
    </row>
    <row r="18" spans="1:9" ht="15">
      <c r="A18" s="179">
        <v>16</v>
      </c>
      <c r="B18" s="179" t="s">
        <v>228</v>
      </c>
      <c r="C18" s="179" t="s">
        <v>122</v>
      </c>
      <c r="D18" s="179" t="s">
        <v>146</v>
      </c>
      <c r="F18" s="179">
        <v>80</v>
      </c>
      <c r="G18" s="179" t="s">
        <v>208</v>
      </c>
      <c r="H18" s="179" t="s">
        <v>187</v>
      </c>
      <c r="I18" s="179" t="s">
        <v>146</v>
      </c>
    </row>
    <row r="19" spans="1:9" ht="15">
      <c r="A19" s="179">
        <v>23</v>
      </c>
      <c r="B19" s="179" t="s">
        <v>237</v>
      </c>
      <c r="C19" s="179" t="s">
        <v>187</v>
      </c>
      <c r="D19" s="179" t="s">
        <v>146</v>
      </c>
      <c r="F19" s="179">
        <v>81</v>
      </c>
      <c r="G19" s="179" t="s">
        <v>209</v>
      </c>
      <c r="H19" s="179" t="s">
        <v>121</v>
      </c>
      <c r="I19" s="179" t="s">
        <v>146</v>
      </c>
    </row>
    <row r="20" spans="1:9" ht="15">
      <c r="A20" s="179">
        <v>24</v>
      </c>
      <c r="B20" s="179" t="s">
        <v>238</v>
      </c>
      <c r="C20" s="179" t="s">
        <v>187</v>
      </c>
      <c r="D20" s="179" t="s">
        <v>146</v>
      </c>
      <c r="F20" s="179">
        <v>82</v>
      </c>
      <c r="G20" s="179" t="s">
        <v>210</v>
      </c>
      <c r="H20" s="179" t="s">
        <v>121</v>
      </c>
      <c r="I20" s="179" t="s">
        <v>146</v>
      </c>
    </row>
    <row r="21" spans="1:9" ht="15">
      <c r="A21" s="179">
        <v>25</v>
      </c>
      <c r="B21" s="179" t="s">
        <v>239</v>
      </c>
      <c r="C21" s="179" t="s">
        <v>187</v>
      </c>
      <c r="D21" s="179" t="s">
        <v>146</v>
      </c>
      <c r="F21" s="179">
        <v>83</v>
      </c>
      <c r="G21" s="179" t="s">
        <v>211</v>
      </c>
      <c r="H21" s="179" t="s">
        <v>121</v>
      </c>
      <c r="I21" s="179" t="s">
        <v>146</v>
      </c>
    </row>
    <row r="22" spans="1:9" ht="15">
      <c r="A22" s="178" t="s">
        <v>272</v>
      </c>
      <c r="B22" s="180"/>
      <c r="C22" s="180"/>
      <c r="D22" s="180"/>
      <c r="F22" s="179">
        <v>84</v>
      </c>
      <c r="G22" s="179" t="s">
        <v>212</v>
      </c>
      <c r="H22" s="179" t="s">
        <v>121</v>
      </c>
      <c r="I22" s="179" t="s">
        <v>146</v>
      </c>
    </row>
    <row r="23" spans="1:4" ht="15">
      <c r="A23" s="179">
        <v>26</v>
      </c>
      <c r="B23" s="179" t="s">
        <v>240</v>
      </c>
      <c r="C23" s="179" t="s">
        <v>241</v>
      </c>
      <c r="D23" s="179" t="s">
        <v>146</v>
      </c>
    </row>
    <row r="24" spans="1:6" ht="15">
      <c r="A24" s="179">
        <v>27</v>
      </c>
      <c r="B24" s="179" t="s">
        <v>242</v>
      </c>
      <c r="C24" s="179" t="s">
        <v>241</v>
      </c>
      <c r="D24" s="179" t="s">
        <v>146</v>
      </c>
      <c r="F24" s="178" t="s">
        <v>270</v>
      </c>
    </row>
    <row r="25" spans="1:9" ht="15">
      <c r="A25" s="179">
        <v>4</v>
      </c>
      <c r="B25" s="179" t="s">
        <v>216</v>
      </c>
      <c r="C25" s="179" t="s">
        <v>150</v>
      </c>
      <c r="D25" s="179" t="s">
        <v>10</v>
      </c>
      <c r="F25" s="179">
        <v>41</v>
      </c>
      <c r="G25" s="179" t="s">
        <v>167</v>
      </c>
      <c r="H25" s="179" t="s">
        <v>130</v>
      </c>
      <c r="I25" s="179" t="s">
        <v>10</v>
      </c>
    </row>
    <row r="26" spans="1:9" ht="15">
      <c r="A26" s="179">
        <v>5</v>
      </c>
      <c r="B26" s="179" t="s">
        <v>217</v>
      </c>
      <c r="C26" s="179" t="s">
        <v>150</v>
      </c>
      <c r="D26" s="179" t="s">
        <v>10</v>
      </c>
      <c r="F26" s="179">
        <v>53</v>
      </c>
      <c r="G26" s="179" t="s">
        <v>180</v>
      </c>
      <c r="H26" s="179" t="s">
        <v>181</v>
      </c>
      <c r="I26" s="179" t="s">
        <v>10</v>
      </c>
    </row>
    <row r="27" spans="1:9" ht="15">
      <c r="A27" s="179">
        <v>6</v>
      </c>
      <c r="B27" s="179" t="s">
        <v>218</v>
      </c>
      <c r="C27" s="179" t="s">
        <v>150</v>
      </c>
      <c r="D27" s="179" t="s">
        <v>10</v>
      </c>
      <c r="F27" s="179">
        <v>54</v>
      </c>
      <c r="G27" s="179" t="s">
        <v>182</v>
      </c>
      <c r="H27" s="179" t="s">
        <v>181</v>
      </c>
      <c r="I27" s="179" t="s">
        <v>10</v>
      </c>
    </row>
    <row r="28" spans="1:9" ht="15">
      <c r="A28" s="179">
        <v>7</v>
      </c>
      <c r="B28" s="179" t="s">
        <v>219</v>
      </c>
      <c r="C28" s="179" t="s">
        <v>150</v>
      </c>
      <c r="D28" s="179" t="s">
        <v>10</v>
      </c>
      <c r="F28" s="179">
        <v>55</v>
      </c>
      <c r="G28" s="179" t="s">
        <v>183</v>
      </c>
      <c r="H28" s="179" t="s">
        <v>181</v>
      </c>
      <c r="I28" s="179" t="s">
        <v>10</v>
      </c>
    </row>
    <row r="29" spans="1:9" ht="15">
      <c r="A29" s="179">
        <v>8</v>
      </c>
      <c r="B29" s="179" t="s">
        <v>220</v>
      </c>
      <c r="C29" s="179" t="s">
        <v>150</v>
      </c>
      <c r="D29" s="179" t="s">
        <v>10</v>
      </c>
      <c r="F29" s="179">
        <v>56</v>
      </c>
      <c r="G29" s="179" t="s">
        <v>184</v>
      </c>
      <c r="H29" s="179" t="s">
        <v>181</v>
      </c>
      <c r="I29" s="179" t="s">
        <v>10</v>
      </c>
    </row>
    <row r="30" spans="1:9" ht="15">
      <c r="A30" s="179">
        <v>9</v>
      </c>
      <c r="B30" s="179" t="s">
        <v>221</v>
      </c>
      <c r="C30" s="179" t="s">
        <v>150</v>
      </c>
      <c r="D30" s="179" t="s">
        <v>10</v>
      </c>
      <c r="F30" s="179">
        <v>57</v>
      </c>
      <c r="G30" s="179" t="s">
        <v>185</v>
      </c>
      <c r="H30" s="179" t="s">
        <v>181</v>
      </c>
      <c r="I30" s="179" t="s">
        <v>10</v>
      </c>
    </row>
    <row r="31" spans="1:9" ht="15">
      <c r="A31" s="179">
        <v>10</v>
      </c>
      <c r="B31" s="179" t="s">
        <v>222</v>
      </c>
      <c r="C31" s="179" t="s">
        <v>150</v>
      </c>
      <c r="D31" s="179" t="s">
        <v>10</v>
      </c>
      <c r="F31" s="179">
        <v>63</v>
      </c>
      <c r="G31" s="179" t="s">
        <v>192</v>
      </c>
      <c r="H31" s="179" t="s">
        <v>193</v>
      </c>
      <c r="I31" s="179" t="s">
        <v>10</v>
      </c>
    </row>
    <row r="32" spans="1:9" ht="15">
      <c r="A32" s="179">
        <v>11</v>
      </c>
      <c r="B32" s="179" t="s">
        <v>223</v>
      </c>
      <c r="C32" s="179" t="s">
        <v>150</v>
      </c>
      <c r="D32" s="179" t="s">
        <v>10</v>
      </c>
      <c r="F32" s="179">
        <v>64</v>
      </c>
      <c r="G32" s="179" t="s">
        <v>194</v>
      </c>
      <c r="H32" s="179" t="s">
        <v>193</v>
      </c>
      <c r="I32" s="179" t="s">
        <v>10</v>
      </c>
    </row>
    <row r="33" spans="1:9" ht="15">
      <c r="A33" s="179">
        <v>37</v>
      </c>
      <c r="B33" s="179" t="s">
        <v>261</v>
      </c>
      <c r="C33" s="179" t="s">
        <v>255</v>
      </c>
      <c r="D33" s="179" t="s">
        <v>10</v>
      </c>
      <c r="F33" s="179">
        <v>77</v>
      </c>
      <c r="G33" s="179" t="s">
        <v>258</v>
      </c>
      <c r="H33" s="179" t="s">
        <v>207</v>
      </c>
      <c r="I33" s="179" t="s">
        <v>10</v>
      </c>
    </row>
    <row r="34" spans="1:9" ht="15">
      <c r="A34" s="179">
        <v>38</v>
      </c>
      <c r="B34" s="179" t="s">
        <v>262</v>
      </c>
      <c r="C34" s="179" t="s">
        <v>255</v>
      </c>
      <c r="D34" s="179" t="s">
        <v>10</v>
      </c>
      <c r="F34" s="179">
        <v>78</v>
      </c>
      <c r="G34" s="179" t="s">
        <v>259</v>
      </c>
      <c r="H34" s="179" t="s">
        <v>207</v>
      </c>
      <c r="I34" s="179" t="s">
        <v>10</v>
      </c>
    </row>
    <row r="35" spans="1:9" ht="15">
      <c r="A35" s="179">
        <v>17</v>
      </c>
      <c r="B35" s="179" t="s">
        <v>229</v>
      </c>
      <c r="C35" s="179" t="s">
        <v>230</v>
      </c>
      <c r="D35" s="179" t="s">
        <v>231</v>
      </c>
      <c r="F35" s="179">
        <v>79</v>
      </c>
      <c r="G35" s="179" t="s">
        <v>260</v>
      </c>
      <c r="H35" s="179" t="s">
        <v>207</v>
      </c>
      <c r="I35" s="179" t="s">
        <v>10</v>
      </c>
    </row>
    <row r="36" spans="1:9" ht="15">
      <c r="A36" s="179">
        <v>18</v>
      </c>
      <c r="B36" s="179" t="s">
        <v>232</v>
      </c>
      <c r="C36" s="179" t="s">
        <v>230</v>
      </c>
      <c r="D36" s="179" t="s">
        <v>231</v>
      </c>
      <c r="F36" s="179">
        <v>65</v>
      </c>
      <c r="G36" s="179" t="s">
        <v>195</v>
      </c>
      <c r="H36" s="179" t="s">
        <v>196</v>
      </c>
      <c r="I36" s="179" t="s">
        <v>147</v>
      </c>
    </row>
    <row r="37" spans="1:9" ht="15">
      <c r="A37" s="179">
        <v>19</v>
      </c>
      <c r="B37" s="179" t="s">
        <v>233</v>
      </c>
      <c r="C37" s="179" t="s">
        <v>230</v>
      </c>
      <c r="D37" s="179" t="s">
        <v>231</v>
      </c>
      <c r="F37" s="179">
        <v>66</v>
      </c>
      <c r="G37" s="179" t="s">
        <v>197</v>
      </c>
      <c r="H37" s="179" t="s">
        <v>198</v>
      </c>
      <c r="I37" s="179" t="s">
        <v>147</v>
      </c>
    </row>
    <row r="38" spans="1:9" ht="15">
      <c r="A38" s="145">
        <v>20</v>
      </c>
      <c r="B38" s="145" t="s">
        <v>234</v>
      </c>
      <c r="C38" s="145" t="s">
        <v>230</v>
      </c>
      <c r="D38" s="145" t="s">
        <v>231</v>
      </c>
      <c r="F38" s="179">
        <v>70</v>
      </c>
      <c r="G38" s="179" t="s">
        <v>199</v>
      </c>
      <c r="H38" s="179" t="s">
        <v>137</v>
      </c>
      <c r="I38" s="179" t="s">
        <v>147</v>
      </c>
    </row>
    <row r="39" spans="1:9" ht="15">
      <c r="A39" s="145">
        <v>21</v>
      </c>
      <c r="B39" s="145" t="s">
        <v>235</v>
      </c>
      <c r="C39" s="145" t="s">
        <v>230</v>
      </c>
      <c r="D39" s="145" t="s">
        <v>231</v>
      </c>
      <c r="F39" s="179">
        <v>71</v>
      </c>
      <c r="G39" s="179" t="s">
        <v>200</v>
      </c>
      <c r="H39" s="179" t="s">
        <v>137</v>
      </c>
      <c r="I39" s="179" t="s">
        <v>147</v>
      </c>
    </row>
    <row r="40" spans="1:9" ht="15">
      <c r="A40" s="179">
        <v>22</v>
      </c>
      <c r="B40" s="145" t="s">
        <v>236</v>
      </c>
      <c r="C40" s="145" t="s">
        <v>230</v>
      </c>
      <c r="D40" s="145" t="s">
        <v>231</v>
      </c>
      <c r="F40" s="179">
        <v>72</v>
      </c>
      <c r="G40" s="179" t="s">
        <v>201</v>
      </c>
      <c r="H40" s="179" t="s">
        <v>137</v>
      </c>
      <c r="I40" s="179" t="s">
        <v>147</v>
      </c>
    </row>
    <row r="41" spans="1:9" ht="15">
      <c r="A41" s="180"/>
      <c r="B41" s="180"/>
      <c r="C41" s="180"/>
      <c r="D41" s="180"/>
      <c r="F41" s="179">
        <v>73</v>
      </c>
      <c r="G41" s="179" t="s">
        <v>202</v>
      </c>
      <c r="H41" s="179" t="s">
        <v>137</v>
      </c>
      <c r="I41" s="179" t="s">
        <v>147</v>
      </c>
    </row>
    <row r="42" spans="1:9" ht="15">
      <c r="A42" s="180"/>
      <c r="B42" s="180"/>
      <c r="C42" s="180"/>
      <c r="D42" s="180"/>
      <c r="F42" s="179">
        <v>74</v>
      </c>
      <c r="G42" s="179" t="s">
        <v>203</v>
      </c>
      <c r="H42" s="179" t="s">
        <v>137</v>
      </c>
      <c r="I42" s="179" t="s">
        <v>147</v>
      </c>
    </row>
    <row r="43" spans="1:9" ht="15">
      <c r="A43" s="180"/>
      <c r="B43" s="180"/>
      <c r="C43" s="180"/>
      <c r="D43" s="180"/>
      <c r="F43" s="179">
        <v>75</v>
      </c>
      <c r="G43" s="179" t="s">
        <v>204</v>
      </c>
      <c r="H43" s="179" t="s">
        <v>137</v>
      </c>
      <c r="I43" s="179" t="s">
        <v>147</v>
      </c>
    </row>
    <row r="44" spans="6:9" ht="15">
      <c r="F44" s="179">
        <v>76</v>
      </c>
      <c r="G44" s="179" t="s">
        <v>205</v>
      </c>
      <c r="H44" s="179" t="s">
        <v>206</v>
      </c>
      <c r="I44" s="179" t="s">
        <v>147</v>
      </c>
    </row>
    <row r="45" spans="6:9" ht="15">
      <c r="F45" s="179">
        <v>42</v>
      </c>
      <c r="G45" s="179" t="s">
        <v>168</v>
      </c>
      <c r="H45" s="179" t="s">
        <v>118</v>
      </c>
      <c r="I45" s="179" t="s">
        <v>146</v>
      </c>
    </row>
    <row r="46" spans="6:9" ht="15">
      <c r="F46" s="179">
        <v>43</v>
      </c>
      <c r="G46" s="179" t="s">
        <v>169</v>
      </c>
      <c r="H46" s="179" t="s">
        <v>118</v>
      </c>
      <c r="I46" s="179" t="s">
        <v>146</v>
      </c>
    </row>
    <row r="47" spans="6:9" ht="15">
      <c r="F47" s="179">
        <v>44</v>
      </c>
      <c r="G47" s="179" t="s">
        <v>170</v>
      </c>
      <c r="H47" s="179" t="s">
        <v>118</v>
      </c>
      <c r="I47" s="179" t="s">
        <v>146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zoomScale="75" zoomScaleNormal="75" zoomScalePageLayoutView="0" workbookViewId="0" topLeftCell="B9">
      <selection activeCell="R9" sqref="R1:R16384"/>
    </sheetView>
  </sheetViews>
  <sheetFormatPr defaultColWidth="9.140625" defaultRowHeight="12.75"/>
  <cols>
    <col min="1" max="1" width="11.57421875" style="0" hidden="1" customWidth="1"/>
    <col min="2" max="2" width="5.28125" style="1" customWidth="1"/>
    <col min="3" max="3" width="34.57421875" style="1" bestFit="1" customWidth="1"/>
    <col min="4" max="4" width="34.57421875" style="1" customWidth="1"/>
    <col min="5" max="5" width="30.57421875" style="1" customWidth="1"/>
    <col min="6" max="6" width="9.7109375" style="19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9.7109375" style="14" customWidth="1"/>
    <col min="13" max="13" width="5.7109375" style="15" customWidth="1"/>
    <col min="14" max="14" width="4.57421875" style="16" customWidth="1"/>
    <col min="15" max="15" width="6.57421875" style="19" customWidth="1"/>
    <col min="16" max="16" width="5.7109375" style="17" customWidth="1"/>
    <col min="17" max="17" width="2.57421875" style="18" customWidth="1"/>
    <col min="18" max="18" width="6.7109375" style="15" customWidth="1"/>
    <col min="19" max="19" width="2.140625" style="4" customWidth="1"/>
    <col min="20" max="20" width="4.57421875" style="4" customWidth="1"/>
    <col min="21" max="21" width="29.7109375" style="5" bestFit="1" customWidth="1"/>
    <col min="22" max="22" width="2.8515625" style="124" customWidth="1"/>
    <col min="28" max="28" width="31.00390625" style="0" bestFit="1" customWidth="1"/>
  </cols>
  <sheetData>
    <row r="1" ht="12.75">
      <c r="V1" s="149"/>
    </row>
    <row r="2" spans="2:22" s="100" customFormat="1" ht="17.25">
      <c r="B2" s="92" t="s">
        <v>33</v>
      </c>
      <c r="C2" s="92"/>
      <c r="D2" s="92"/>
      <c r="E2" s="92"/>
      <c r="F2" s="93"/>
      <c r="G2" s="94"/>
      <c r="H2" s="95"/>
      <c r="I2" s="94"/>
      <c r="J2" s="95"/>
      <c r="K2" s="94"/>
      <c r="L2" s="95"/>
      <c r="M2" s="94"/>
      <c r="N2" s="94"/>
      <c r="O2" s="93"/>
      <c r="P2" s="96"/>
      <c r="Q2" s="97"/>
      <c r="R2" s="94"/>
      <c r="S2" s="98"/>
      <c r="T2" s="98"/>
      <c r="U2" s="99"/>
      <c r="V2" s="150"/>
    </row>
    <row r="3" ht="13.5" thickBot="1">
      <c r="V3" s="149"/>
    </row>
    <row r="4" spans="2:22" s="2" customFormat="1" ht="12.75">
      <c r="B4" s="1"/>
      <c r="C4" s="1"/>
      <c r="D4" s="1"/>
      <c r="E4" s="1"/>
      <c r="F4" s="26" t="s">
        <v>32</v>
      </c>
      <c r="G4" s="62"/>
      <c r="H4" s="27" t="s">
        <v>1</v>
      </c>
      <c r="I4" s="62"/>
      <c r="J4" s="27" t="s">
        <v>2</v>
      </c>
      <c r="K4" s="62"/>
      <c r="L4" s="27" t="s">
        <v>3</v>
      </c>
      <c r="M4" s="62"/>
      <c r="N4" s="28" t="s">
        <v>34</v>
      </c>
      <c r="O4" s="52"/>
      <c r="P4" s="64"/>
      <c r="Q4" s="33"/>
      <c r="R4" s="32" t="s">
        <v>5</v>
      </c>
      <c r="S4" s="48"/>
      <c r="T4" s="109"/>
      <c r="V4" s="151"/>
    </row>
    <row r="5" spans="2:28" s="2" customFormat="1" ht="18" thickBot="1">
      <c r="B5" s="1"/>
      <c r="C5" s="104" t="s">
        <v>116</v>
      </c>
      <c r="D5" s="104"/>
      <c r="E5" s="1"/>
      <c r="F5" s="49" t="s">
        <v>6</v>
      </c>
      <c r="G5" s="63"/>
      <c r="H5" s="40" t="s">
        <v>7</v>
      </c>
      <c r="I5" s="63"/>
      <c r="J5" s="40"/>
      <c r="K5" s="63"/>
      <c r="L5" s="40" t="s">
        <v>7</v>
      </c>
      <c r="M5" s="63"/>
      <c r="N5" s="51" t="s">
        <v>10</v>
      </c>
      <c r="O5" s="53" t="s">
        <v>66</v>
      </c>
      <c r="P5" s="65"/>
      <c r="Q5" s="43"/>
      <c r="R5" s="39" t="s">
        <v>9</v>
      </c>
      <c r="S5" s="50"/>
      <c r="T5" s="109"/>
      <c r="V5" s="151"/>
      <c r="AB5" s="2" t="s">
        <v>328</v>
      </c>
    </row>
    <row r="6" spans="3:30" ht="12.75">
      <c r="C6" s="1" t="s">
        <v>148</v>
      </c>
      <c r="D6" s="1" t="s">
        <v>144</v>
      </c>
      <c r="E6" s="1" t="s">
        <v>145</v>
      </c>
      <c r="F6" s="23"/>
      <c r="G6" s="24"/>
      <c r="H6" s="25"/>
      <c r="I6" s="24"/>
      <c r="J6" s="25"/>
      <c r="K6" s="24"/>
      <c r="L6" s="25"/>
      <c r="M6" s="24"/>
      <c r="N6" s="35"/>
      <c r="O6" s="20"/>
      <c r="P6" s="66"/>
      <c r="Q6" s="31"/>
      <c r="R6" s="291"/>
      <c r="S6" s="54"/>
      <c r="T6" s="110"/>
      <c r="V6" s="149"/>
      <c r="AC6" t="s">
        <v>327</v>
      </c>
      <c r="AD6" t="s">
        <v>289</v>
      </c>
    </row>
    <row r="7" spans="1:30" ht="23.25" customHeight="1">
      <c r="A7" s="160">
        <v>36951</v>
      </c>
      <c r="B7" s="207">
        <v>28</v>
      </c>
      <c r="C7" s="208" t="s">
        <v>243</v>
      </c>
      <c r="D7" s="208" t="s">
        <v>244</v>
      </c>
      <c r="E7" s="209" t="s">
        <v>147</v>
      </c>
      <c r="F7" s="210">
        <v>13.1</v>
      </c>
      <c r="G7" s="211">
        <f aca="true" t="shared" si="0" ref="G7:G41">IF(F7=0,0,TRUNC(7.399*((23.76-F7)^1.835)))</f>
        <v>568</v>
      </c>
      <c r="H7" s="212">
        <v>1.6</v>
      </c>
      <c r="I7" s="211">
        <f aca="true" t="shared" si="1" ref="I7:I41">IF(H7=0,0,TRUNC(0.8465*(((H7*100)-75)^1.42)))</f>
        <v>464</v>
      </c>
      <c r="J7" s="212">
        <v>8.39</v>
      </c>
      <c r="K7" s="211">
        <f aca="true" t="shared" si="2" ref="K7:K41">IF(J7=0,0,TRUNC(51.39*((J7-1.5)^1.05)))</f>
        <v>389</v>
      </c>
      <c r="L7" s="212">
        <v>5.05</v>
      </c>
      <c r="M7" s="211">
        <f aca="true" t="shared" si="3" ref="M7:M41">IF(L7=0,0,TRUNC(0.14354*(((L7*100)-220)^1.4)))</f>
        <v>392</v>
      </c>
      <c r="N7" s="213">
        <v>2</v>
      </c>
      <c r="O7" s="210">
        <v>7</v>
      </c>
      <c r="P7" s="211">
        <f aca="true" t="shared" si="4" ref="P7:P41">IF(N7+O7=0,0,TRUNC(0.232*((200-(N7*60+O7))^1.85)))</f>
        <v>649</v>
      </c>
      <c r="Q7" s="214"/>
      <c r="R7" s="285">
        <f aca="true" t="shared" si="5" ref="R7:R41">SUM(G7,I7,K7,M7,P7)</f>
        <v>2462</v>
      </c>
      <c r="S7" s="202"/>
      <c r="T7" s="203"/>
      <c r="U7" s="204" t="str">
        <f aca="true" t="shared" si="6" ref="U7:U41">C7</f>
        <v>Pablo Seema-Roca</v>
      </c>
      <c r="AA7" s="161">
        <v>4</v>
      </c>
      <c r="AB7" s="162" t="s">
        <v>216</v>
      </c>
      <c r="AC7" s="3">
        <v>12.17</v>
      </c>
      <c r="AD7" t="s">
        <v>330</v>
      </c>
    </row>
    <row r="8" spans="1:30" ht="17.25" customHeight="1">
      <c r="A8" s="160">
        <v>36773</v>
      </c>
      <c r="B8" s="239">
        <v>4</v>
      </c>
      <c r="C8" s="223" t="s">
        <v>216</v>
      </c>
      <c r="D8" s="223" t="s">
        <v>150</v>
      </c>
      <c r="E8" s="224" t="s">
        <v>10</v>
      </c>
      <c r="F8" s="225">
        <v>12.2</v>
      </c>
      <c r="G8" s="226">
        <f t="shared" si="0"/>
        <v>660</v>
      </c>
      <c r="H8" s="227">
        <v>1.57</v>
      </c>
      <c r="I8" s="228">
        <f t="shared" si="1"/>
        <v>441</v>
      </c>
      <c r="J8" s="227">
        <v>8.19</v>
      </c>
      <c r="K8" s="228">
        <f t="shared" si="2"/>
        <v>378</v>
      </c>
      <c r="L8" s="227">
        <v>4.78</v>
      </c>
      <c r="M8" s="228">
        <f t="shared" si="3"/>
        <v>341</v>
      </c>
      <c r="N8" s="229">
        <v>2</v>
      </c>
      <c r="O8" s="225">
        <v>15.5</v>
      </c>
      <c r="P8" s="226">
        <f t="shared" si="4"/>
        <v>516</v>
      </c>
      <c r="Q8" s="230"/>
      <c r="R8" s="292">
        <f t="shared" si="5"/>
        <v>2336</v>
      </c>
      <c r="S8" s="240"/>
      <c r="T8" s="240"/>
      <c r="U8" s="241" t="str">
        <f t="shared" si="6"/>
        <v>Louis Middleton</v>
      </c>
      <c r="AA8" s="161">
        <v>31</v>
      </c>
      <c r="AB8" s="135" t="s">
        <v>256</v>
      </c>
      <c r="AC8" s="3">
        <v>12.72</v>
      </c>
      <c r="AD8" t="s">
        <v>334</v>
      </c>
    </row>
    <row r="9" spans="1:30" ht="14.25">
      <c r="A9" s="160">
        <v>36846</v>
      </c>
      <c r="B9" s="207">
        <v>31</v>
      </c>
      <c r="C9" s="215" t="s">
        <v>256</v>
      </c>
      <c r="D9" s="215" t="s">
        <v>162</v>
      </c>
      <c r="E9" s="216" t="s">
        <v>147</v>
      </c>
      <c r="F9" s="210">
        <v>12.8</v>
      </c>
      <c r="G9" s="217">
        <f t="shared" si="0"/>
        <v>598</v>
      </c>
      <c r="H9" s="212">
        <v>1.6</v>
      </c>
      <c r="I9" s="211">
        <f t="shared" si="1"/>
        <v>464</v>
      </c>
      <c r="J9" s="212">
        <v>9.61</v>
      </c>
      <c r="K9" s="211">
        <f t="shared" si="2"/>
        <v>462</v>
      </c>
      <c r="L9" s="212">
        <v>5.2</v>
      </c>
      <c r="M9" s="211">
        <f t="shared" si="3"/>
        <v>421</v>
      </c>
      <c r="N9" s="213">
        <v>2</v>
      </c>
      <c r="O9" s="210">
        <v>26.9</v>
      </c>
      <c r="P9" s="217">
        <f t="shared" si="4"/>
        <v>360</v>
      </c>
      <c r="Q9" s="218"/>
      <c r="R9" s="287">
        <f t="shared" si="5"/>
        <v>2305</v>
      </c>
      <c r="S9" s="203"/>
      <c r="T9" s="203"/>
      <c r="U9" s="204" t="str">
        <f t="shared" si="6"/>
        <v>Oreofeoluwa Adepegba (Nathan)</v>
      </c>
      <c r="AA9" s="161">
        <v>32</v>
      </c>
      <c r="AB9" s="135" t="s">
        <v>249</v>
      </c>
      <c r="AC9" s="3">
        <v>12.72</v>
      </c>
      <c r="AD9" t="s">
        <v>337</v>
      </c>
    </row>
    <row r="10" spans="1:30" ht="14.25">
      <c r="A10" s="160">
        <v>36955</v>
      </c>
      <c r="B10" s="161">
        <v>14</v>
      </c>
      <c r="C10" s="252" t="s">
        <v>226</v>
      </c>
      <c r="D10" s="252" t="s">
        <v>122</v>
      </c>
      <c r="E10" s="249" t="s">
        <v>146</v>
      </c>
      <c r="F10" s="114">
        <v>13.2</v>
      </c>
      <c r="G10" s="115">
        <f t="shared" si="0"/>
        <v>559</v>
      </c>
      <c r="H10" s="116">
        <v>1.42</v>
      </c>
      <c r="I10" s="246">
        <f t="shared" si="1"/>
        <v>331</v>
      </c>
      <c r="J10" s="116">
        <v>8.78</v>
      </c>
      <c r="K10" s="246">
        <f t="shared" si="2"/>
        <v>413</v>
      </c>
      <c r="L10" s="116">
        <v>4.96</v>
      </c>
      <c r="M10" s="246">
        <f t="shared" si="3"/>
        <v>375</v>
      </c>
      <c r="N10" s="247">
        <v>2</v>
      </c>
      <c r="O10" s="114">
        <v>17.9</v>
      </c>
      <c r="P10" s="115">
        <f t="shared" si="4"/>
        <v>481</v>
      </c>
      <c r="Q10" s="253"/>
      <c r="R10" s="119">
        <f t="shared" si="5"/>
        <v>2159</v>
      </c>
      <c r="S10" s="112"/>
      <c r="T10" s="112"/>
      <c r="U10" s="122" t="str">
        <f t="shared" si="6"/>
        <v>Oli Hector</v>
      </c>
      <c r="AA10" s="161">
        <v>28</v>
      </c>
      <c r="AB10" s="162" t="s">
        <v>243</v>
      </c>
      <c r="AC10" s="3">
        <v>13.04</v>
      </c>
      <c r="AD10" t="s">
        <v>329</v>
      </c>
    </row>
    <row r="11" spans="1:30" ht="14.25">
      <c r="A11" s="160">
        <v>36840</v>
      </c>
      <c r="B11" s="239">
        <v>5</v>
      </c>
      <c r="C11" s="223" t="s">
        <v>217</v>
      </c>
      <c r="D11" s="223" t="s">
        <v>150</v>
      </c>
      <c r="E11" s="232" t="s">
        <v>10</v>
      </c>
      <c r="F11" s="225">
        <v>13.2</v>
      </c>
      <c r="G11" s="226">
        <f t="shared" si="0"/>
        <v>559</v>
      </c>
      <c r="H11" s="227">
        <v>1.42</v>
      </c>
      <c r="I11" s="228">
        <f t="shared" si="1"/>
        <v>331</v>
      </c>
      <c r="J11" s="227">
        <v>9.51</v>
      </c>
      <c r="K11" s="228">
        <f t="shared" si="2"/>
        <v>456</v>
      </c>
      <c r="L11" s="227">
        <v>5.15</v>
      </c>
      <c r="M11" s="228">
        <f t="shared" si="3"/>
        <v>411</v>
      </c>
      <c r="N11" s="229">
        <v>2</v>
      </c>
      <c r="O11" s="225">
        <v>25.2</v>
      </c>
      <c r="P11" s="226">
        <f t="shared" si="4"/>
        <v>382</v>
      </c>
      <c r="Q11" s="230"/>
      <c r="R11" s="292">
        <f t="shared" si="5"/>
        <v>2139</v>
      </c>
      <c r="S11" s="240"/>
      <c r="T11" s="240"/>
      <c r="U11" s="241" t="str">
        <f t="shared" si="6"/>
        <v>Neo Sukhraj-Hammerl</v>
      </c>
      <c r="AA11" s="161">
        <v>26</v>
      </c>
      <c r="AB11" s="165" t="s">
        <v>240</v>
      </c>
      <c r="AC11" s="3">
        <v>13.46</v>
      </c>
      <c r="AD11" t="s">
        <v>337</v>
      </c>
    </row>
    <row r="12" spans="1:30" ht="14.25">
      <c r="A12" s="160">
        <v>36783</v>
      </c>
      <c r="B12" s="207">
        <v>35</v>
      </c>
      <c r="C12" s="206" t="s">
        <v>253</v>
      </c>
      <c r="D12" s="206" t="s">
        <v>251</v>
      </c>
      <c r="E12" s="216" t="s">
        <v>147</v>
      </c>
      <c r="F12" s="210">
        <v>13.5</v>
      </c>
      <c r="G12" s="217">
        <f t="shared" si="0"/>
        <v>530</v>
      </c>
      <c r="H12" s="212">
        <v>1.42</v>
      </c>
      <c r="I12" s="211">
        <f t="shared" si="1"/>
        <v>331</v>
      </c>
      <c r="J12" s="212">
        <v>10.44</v>
      </c>
      <c r="K12" s="211">
        <f t="shared" si="2"/>
        <v>512</v>
      </c>
      <c r="L12" s="212">
        <v>4.9</v>
      </c>
      <c r="M12" s="211">
        <f t="shared" si="3"/>
        <v>363</v>
      </c>
      <c r="N12" s="213">
        <v>2</v>
      </c>
      <c r="O12" s="210">
        <v>23.7</v>
      </c>
      <c r="P12" s="217">
        <f t="shared" si="4"/>
        <v>401</v>
      </c>
      <c r="Q12" s="218"/>
      <c r="R12" s="287">
        <f t="shared" si="5"/>
        <v>2137</v>
      </c>
      <c r="S12" s="203"/>
      <c r="T12" s="203"/>
      <c r="U12" s="204" t="str">
        <f t="shared" si="6"/>
        <v>Ben Nolan</v>
      </c>
      <c r="AA12" s="161">
        <v>12</v>
      </c>
      <c r="AB12" s="164" t="s">
        <v>224</v>
      </c>
      <c r="AC12" s="3">
        <v>12.32</v>
      </c>
      <c r="AD12" t="s">
        <v>336</v>
      </c>
    </row>
    <row r="13" spans="1:30" ht="14.25">
      <c r="A13" s="160">
        <v>36796</v>
      </c>
      <c r="B13" s="207">
        <v>35</v>
      </c>
      <c r="C13" s="206" t="s">
        <v>253</v>
      </c>
      <c r="D13" s="206" t="s">
        <v>251</v>
      </c>
      <c r="E13" s="216" t="s">
        <v>147</v>
      </c>
      <c r="F13" s="210">
        <v>13.5</v>
      </c>
      <c r="G13" s="217">
        <f>IF(F13=0,0,TRUNC(7.399*((23.76-F13)^1.835)))</f>
        <v>530</v>
      </c>
      <c r="H13" s="212">
        <v>1.42</v>
      </c>
      <c r="I13" s="211">
        <f>IF(H13=0,0,TRUNC(0.8465*(((H13*100)-75)^1.42)))</f>
        <v>331</v>
      </c>
      <c r="J13" s="212">
        <v>10.44</v>
      </c>
      <c r="K13" s="211">
        <f>IF(J13=0,0,TRUNC(51.39*((J13-1.5)^1.05)))</f>
        <v>512</v>
      </c>
      <c r="L13" s="212">
        <v>4.9</v>
      </c>
      <c r="M13" s="211">
        <f>IF(L13=0,0,TRUNC(0.14354*(((L13*100)-220)^1.4)))</f>
        <v>363</v>
      </c>
      <c r="N13" s="213">
        <v>2</v>
      </c>
      <c r="O13" s="210">
        <v>23.7</v>
      </c>
      <c r="P13" s="217">
        <f>IF(N13+O13=0,0,TRUNC(0.232*((200-(N13*60+O13))^1.85)))</f>
        <v>401</v>
      </c>
      <c r="Q13" s="218"/>
      <c r="R13" s="287">
        <f>SUM(G13,I13,K13,M13,P13)</f>
        <v>2137</v>
      </c>
      <c r="S13" s="203"/>
      <c r="T13" s="203"/>
      <c r="U13" s="204" t="str">
        <f>C13</f>
        <v>Ben Nolan</v>
      </c>
      <c r="AA13" s="161">
        <v>29</v>
      </c>
      <c r="AB13" s="165" t="s">
        <v>245</v>
      </c>
      <c r="AC13" s="3">
        <v>12.65</v>
      </c>
      <c r="AD13" t="s">
        <v>344</v>
      </c>
    </row>
    <row r="14" spans="1:30" ht="14.25">
      <c r="A14" s="160">
        <v>36512</v>
      </c>
      <c r="B14" s="161">
        <v>12</v>
      </c>
      <c r="C14" s="252" t="s">
        <v>224</v>
      </c>
      <c r="D14" s="252" t="s">
        <v>122</v>
      </c>
      <c r="E14" s="249" t="s">
        <v>146</v>
      </c>
      <c r="F14" s="114">
        <v>12.4</v>
      </c>
      <c r="G14" s="115">
        <f t="shared" si="0"/>
        <v>639</v>
      </c>
      <c r="H14" s="116">
        <v>1.42</v>
      </c>
      <c r="I14" s="246">
        <f t="shared" si="1"/>
        <v>331</v>
      </c>
      <c r="J14" s="116">
        <v>7.95</v>
      </c>
      <c r="K14" s="246">
        <f t="shared" si="2"/>
        <v>363</v>
      </c>
      <c r="L14" s="116">
        <v>5.09</v>
      </c>
      <c r="M14" s="246">
        <f t="shared" si="3"/>
        <v>400</v>
      </c>
      <c r="N14" s="247">
        <v>2</v>
      </c>
      <c r="O14" s="114">
        <v>27.7</v>
      </c>
      <c r="P14" s="115">
        <f t="shared" si="4"/>
        <v>350</v>
      </c>
      <c r="Q14" s="253"/>
      <c r="R14" s="119">
        <f t="shared" si="5"/>
        <v>2083</v>
      </c>
      <c r="S14" s="112"/>
      <c r="T14" s="112"/>
      <c r="U14" s="122" t="str">
        <f t="shared" si="6"/>
        <v>Dan Davis</v>
      </c>
      <c r="AA14" s="161">
        <v>33</v>
      </c>
      <c r="AB14" s="147" t="s">
        <v>250</v>
      </c>
      <c r="AC14" s="3">
        <v>13.16</v>
      </c>
      <c r="AD14" t="s">
        <v>343</v>
      </c>
    </row>
    <row r="15" spans="1:30" ht="14.25">
      <c r="A15" s="160">
        <v>36435</v>
      </c>
      <c r="B15" s="161">
        <v>26</v>
      </c>
      <c r="C15" s="251" t="s">
        <v>240</v>
      </c>
      <c r="D15" s="251" t="s">
        <v>241</v>
      </c>
      <c r="E15" s="245" t="s">
        <v>146</v>
      </c>
      <c r="F15" s="114">
        <v>13.5</v>
      </c>
      <c r="G15" s="115">
        <f t="shared" si="0"/>
        <v>530</v>
      </c>
      <c r="H15" s="116">
        <v>1.63</v>
      </c>
      <c r="I15" s="246">
        <f t="shared" si="1"/>
        <v>488</v>
      </c>
      <c r="J15" s="116">
        <v>7.33</v>
      </c>
      <c r="K15" s="246">
        <f t="shared" si="2"/>
        <v>327</v>
      </c>
      <c r="L15" s="116">
        <v>5.09</v>
      </c>
      <c r="M15" s="246">
        <f t="shared" si="3"/>
        <v>400</v>
      </c>
      <c r="N15" s="247">
        <v>2</v>
      </c>
      <c r="O15" s="114">
        <v>29.2</v>
      </c>
      <c r="P15" s="115">
        <f t="shared" si="4"/>
        <v>332</v>
      </c>
      <c r="Q15" s="253"/>
      <c r="R15" s="119">
        <f t="shared" si="5"/>
        <v>2077</v>
      </c>
      <c r="S15" s="112"/>
      <c r="T15" s="112"/>
      <c r="U15" s="122" t="str">
        <f t="shared" si="6"/>
        <v>Sean Oceng- Engena</v>
      </c>
      <c r="AA15" s="161">
        <v>22</v>
      </c>
      <c r="AB15" s="181" t="s">
        <v>274</v>
      </c>
      <c r="AC15" s="3">
        <v>14.38</v>
      </c>
      <c r="AD15" t="s">
        <v>346</v>
      </c>
    </row>
    <row r="16" spans="1:30" ht="14.25">
      <c r="A16" s="160">
        <v>37086</v>
      </c>
      <c r="B16" s="239">
        <v>37</v>
      </c>
      <c r="C16" s="242" t="s">
        <v>261</v>
      </c>
      <c r="D16" s="242" t="s">
        <v>255</v>
      </c>
      <c r="E16" s="234" t="s">
        <v>10</v>
      </c>
      <c r="F16" s="225">
        <v>13.9</v>
      </c>
      <c r="G16" s="226">
        <f t="shared" si="0"/>
        <v>493</v>
      </c>
      <c r="H16" s="227">
        <v>1.45</v>
      </c>
      <c r="I16" s="228">
        <f t="shared" si="1"/>
        <v>352</v>
      </c>
      <c r="J16" s="227">
        <v>9.66</v>
      </c>
      <c r="K16" s="228">
        <f t="shared" si="2"/>
        <v>465</v>
      </c>
      <c r="L16" s="227">
        <v>5.03</v>
      </c>
      <c r="M16" s="228">
        <f t="shared" si="3"/>
        <v>388</v>
      </c>
      <c r="N16" s="229">
        <v>2</v>
      </c>
      <c r="O16" s="225">
        <v>27.3</v>
      </c>
      <c r="P16" s="226">
        <f t="shared" si="4"/>
        <v>355</v>
      </c>
      <c r="Q16" s="230"/>
      <c r="R16" s="292">
        <f t="shared" si="5"/>
        <v>2053</v>
      </c>
      <c r="S16" s="240"/>
      <c r="T16" s="240"/>
      <c r="U16" s="241" t="str">
        <f t="shared" si="6"/>
        <v>Eugene Riggio</v>
      </c>
      <c r="AA16" s="161">
        <v>14</v>
      </c>
      <c r="AB16" s="164" t="s">
        <v>226</v>
      </c>
      <c r="AC16" s="3">
        <v>13.13</v>
      </c>
      <c r="AD16" t="s">
        <v>331</v>
      </c>
    </row>
    <row r="17" spans="1:30" ht="12.75" customHeight="1">
      <c r="A17" s="160">
        <v>36897</v>
      </c>
      <c r="B17" s="161">
        <v>19</v>
      </c>
      <c r="C17" s="165" t="s">
        <v>233</v>
      </c>
      <c r="D17" s="165" t="s">
        <v>230</v>
      </c>
      <c r="E17" s="159" t="s">
        <v>231</v>
      </c>
      <c r="F17" s="21">
        <v>14.3</v>
      </c>
      <c r="G17" s="7">
        <f t="shared" si="0"/>
        <v>457</v>
      </c>
      <c r="H17" s="3">
        <v>1.45</v>
      </c>
      <c r="I17" s="24">
        <f t="shared" si="1"/>
        <v>352</v>
      </c>
      <c r="J17" s="3">
        <v>8.04</v>
      </c>
      <c r="K17" s="24">
        <f t="shared" si="2"/>
        <v>369</v>
      </c>
      <c r="L17" s="3">
        <v>5.01</v>
      </c>
      <c r="M17" s="24">
        <f t="shared" si="3"/>
        <v>384</v>
      </c>
      <c r="N17" s="8">
        <v>2</v>
      </c>
      <c r="O17" s="21">
        <v>24.1</v>
      </c>
      <c r="P17" s="7">
        <f t="shared" si="4"/>
        <v>396</v>
      </c>
      <c r="Q17" s="9"/>
      <c r="R17" s="288">
        <f t="shared" si="5"/>
        <v>1958</v>
      </c>
      <c r="S17" s="47"/>
      <c r="T17" s="47"/>
      <c r="U17" s="122" t="str">
        <f t="shared" si="6"/>
        <v>Killian Moore</v>
      </c>
      <c r="AA17" s="161">
        <v>5</v>
      </c>
      <c r="AB17" s="164" t="s">
        <v>217</v>
      </c>
      <c r="AC17" s="3">
        <v>13.19</v>
      </c>
      <c r="AD17" t="s">
        <v>333</v>
      </c>
    </row>
    <row r="18" spans="1:30" ht="13.5" customHeight="1">
      <c r="A18" s="160">
        <v>36630</v>
      </c>
      <c r="B18" s="239">
        <v>6</v>
      </c>
      <c r="C18" s="235" t="s">
        <v>218</v>
      </c>
      <c r="D18" s="235" t="s">
        <v>150</v>
      </c>
      <c r="E18" s="234" t="s">
        <v>10</v>
      </c>
      <c r="F18" s="225">
        <v>14</v>
      </c>
      <c r="G18" s="226">
        <f t="shared" si="0"/>
        <v>483</v>
      </c>
      <c r="H18" s="227">
        <v>1.45</v>
      </c>
      <c r="I18" s="228">
        <f t="shared" si="1"/>
        <v>352</v>
      </c>
      <c r="J18" s="227">
        <v>10.29</v>
      </c>
      <c r="K18" s="228">
        <f t="shared" si="2"/>
        <v>503</v>
      </c>
      <c r="L18" s="227">
        <v>4.57</v>
      </c>
      <c r="M18" s="228">
        <f t="shared" si="3"/>
        <v>303</v>
      </c>
      <c r="N18" s="229">
        <v>2</v>
      </c>
      <c r="O18" s="225">
        <v>31</v>
      </c>
      <c r="P18" s="226">
        <f t="shared" si="4"/>
        <v>310</v>
      </c>
      <c r="Q18" s="230"/>
      <c r="R18" s="292">
        <f t="shared" si="5"/>
        <v>1951</v>
      </c>
      <c r="S18" s="240"/>
      <c r="T18" s="240"/>
      <c r="U18" s="241" t="str">
        <f t="shared" si="6"/>
        <v>Antonio Polleri</v>
      </c>
      <c r="AA18" s="161">
        <v>18</v>
      </c>
      <c r="AB18" s="164" t="s">
        <v>232</v>
      </c>
      <c r="AC18" s="3">
        <v>13.59</v>
      </c>
      <c r="AD18" t="s">
        <v>341</v>
      </c>
    </row>
    <row r="19" spans="1:30" ht="12.75" customHeight="1">
      <c r="A19" s="160">
        <v>36692</v>
      </c>
      <c r="B19" s="207">
        <v>29</v>
      </c>
      <c r="C19" s="220" t="s">
        <v>245</v>
      </c>
      <c r="D19" s="220" t="s">
        <v>246</v>
      </c>
      <c r="E19" s="221" t="s">
        <v>147</v>
      </c>
      <c r="F19" s="210">
        <v>12.7</v>
      </c>
      <c r="G19" s="217">
        <f t="shared" si="0"/>
        <v>608</v>
      </c>
      <c r="H19" s="212">
        <v>1.42</v>
      </c>
      <c r="I19" s="211">
        <f t="shared" si="1"/>
        <v>331</v>
      </c>
      <c r="J19" s="212">
        <v>7.12</v>
      </c>
      <c r="K19" s="211">
        <f t="shared" si="2"/>
        <v>314</v>
      </c>
      <c r="L19" s="212">
        <v>5.01</v>
      </c>
      <c r="M19" s="211">
        <f t="shared" si="3"/>
        <v>384</v>
      </c>
      <c r="N19" s="213">
        <v>2</v>
      </c>
      <c r="O19" s="210">
        <v>38.5</v>
      </c>
      <c r="P19" s="217">
        <f t="shared" si="4"/>
        <v>228</v>
      </c>
      <c r="Q19" s="218"/>
      <c r="R19" s="287">
        <f t="shared" si="5"/>
        <v>1865</v>
      </c>
      <c r="S19" s="203"/>
      <c r="T19" s="203"/>
      <c r="U19" s="204" t="str">
        <f t="shared" si="6"/>
        <v>Ridwan Ahmed</v>
      </c>
      <c r="AA19" s="161">
        <v>35</v>
      </c>
      <c r="AB19" s="157" t="s">
        <v>253</v>
      </c>
      <c r="AC19" s="3">
        <v>13.49</v>
      </c>
      <c r="AD19" t="s">
        <v>332</v>
      </c>
    </row>
    <row r="20" spans="1:30" ht="13.5" customHeight="1">
      <c r="A20" s="160">
        <v>36590</v>
      </c>
      <c r="B20" s="161">
        <v>18</v>
      </c>
      <c r="C20" s="164" t="s">
        <v>232</v>
      </c>
      <c r="D20" s="164" t="s">
        <v>230</v>
      </c>
      <c r="E20" s="166" t="s">
        <v>231</v>
      </c>
      <c r="F20" s="21">
        <v>13.6</v>
      </c>
      <c r="G20" s="7">
        <f t="shared" si="0"/>
        <v>520</v>
      </c>
      <c r="H20" s="3">
        <v>1.45</v>
      </c>
      <c r="I20" s="24">
        <f t="shared" si="1"/>
        <v>352</v>
      </c>
      <c r="J20" s="3">
        <v>8.08</v>
      </c>
      <c r="K20" s="24">
        <f t="shared" si="2"/>
        <v>371</v>
      </c>
      <c r="L20" s="3">
        <v>4.64</v>
      </c>
      <c r="M20" s="24">
        <f t="shared" si="3"/>
        <v>315</v>
      </c>
      <c r="N20" s="8">
        <v>2</v>
      </c>
      <c r="O20" s="21">
        <v>32.2</v>
      </c>
      <c r="P20" s="7">
        <f t="shared" si="4"/>
        <v>296</v>
      </c>
      <c r="Q20" s="9"/>
      <c r="R20" s="288">
        <f t="shared" si="5"/>
        <v>1854</v>
      </c>
      <c r="S20" s="47"/>
      <c r="T20" s="112"/>
      <c r="U20" s="122" t="str">
        <f t="shared" si="6"/>
        <v>Diego Rodriguez</v>
      </c>
      <c r="AA20" s="161">
        <v>37</v>
      </c>
      <c r="AB20" s="6" t="s">
        <v>261</v>
      </c>
      <c r="AC20" s="3">
        <v>13.87</v>
      </c>
      <c r="AD20" t="s">
        <v>335</v>
      </c>
    </row>
    <row r="21" spans="1:30" ht="12.75" customHeight="1">
      <c r="A21" s="160">
        <v>36417</v>
      </c>
      <c r="B21" s="239">
        <v>7</v>
      </c>
      <c r="C21" s="236" t="s">
        <v>219</v>
      </c>
      <c r="D21" s="236" t="s">
        <v>150</v>
      </c>
      <c r="E21" s="232" t="s">
        <v>10</v>
      </c>
      <c r="F21" s="225">
        <v>15.1</v>
      </c>
      <c r="G21" s="226">
        <f t="shared" si="0"/>
        <v>388</v>
      </c>
      <c r="H21" s="227">
        <v>1.45</v>
      </c>
      <c r="I21" s="228">
        <f t="shared" si="1"/>
        <v>352</v>
      </c>
      <c r="J21" s="227">
        <v>8.84</v>
      </c>
      <c r="K21" s="228">
        <f t="shared" si="2"/>
        <v>416</v>
      </c>
      <c r="L21" s="227">
        <v>5.09</v>
      </c>
      <c r="M21" s="228">
        <f t="shared" si="3"/>
        <v>400</v>
      </c>
      <c r="N21" s="229">
        <v>2</v>
      </c>
      <c r="O21" s="225">
        <v>35.6</v>
      </c>
      <c r="P21" s="226">
        <f t="shared" si="4"/>
        <v>258</v>
      </c>
      <c r="Q21" s="230"/>
      <c r="R21" s="292">
        <f t="shared" si="5"/>
        <v>1814</v>
      </c>
      <c r="S21" s="240"/>
      <c r="T21" s="240"/>
      <c r="U21" s="241" t="str">
        <f t="shared" si="6"/>
        <v>Ethan Knight</v>
      </c>
      <c r="AA21" s="161">
        <v>6</v>
      </c>
      <c r="AB21" s="167" t="s">
        <v>218</v>
      </c>
      <c r="AC21" s="3">
        <v>13.94</v>
      </c>
      <c r="AD21" t="s">
        <v>340</v>
      </c>
    </row>
    <row r="22" spans="1:30" ht="12.75" customHeight="1">
      <c r="A22" s="166" t="s">
        <v>123</v>
      </c>
      <c r="B22" s="207">
        <v>33</v>
      </c>
      <c r="C22" s="206" t="s">
        <v>250</v>
      </c>
      <c r="D22" s="206" t="s">
        <v>251</v>
      </c>
      <c r="E22" s="216" t="s">
        <v>147</v>
      </c>
      <c r="F22" s="210">
        <v>13.2</v>
      </c>
      <c r="G22" s="217">
        <f t="shared" si="0"/>
        <v>559</v>
      </c>
      <c r="H22" s="212">
        <v>1.45</v>
      </c>
      <c r="I22" s="211">
        <f t="shared" si="1"/>
        <v>352</v>
      </c>
      <c r="J22" s="212">
        <v>6.68</v>
      </c>
      <c r="K22" s="211">
        <f t="shared" si="2"/>
        <v>289</v>
      </c>
      <c r="L22" s="212">
        <v>4.81</v>
      </c>
      <c r="M22" s="211">
        <f t="shared" si="3"/>
        <v>346</v>
      </c>
      <c r="N22" s="213">
        <v>2</v>
      </c>
      <c r="O22" s="210">
        <v>36.3</v>
      </c>
      <c r="P22" s="217">
        <f t="shared" si="4"/>
        <v>251</v>
      </c>
      <c r="Q22" s="218"/>
      <c r="R22" s="287">
        <f t="shared" si="5"/>
        <v>1797</v>
      </c>
      <c r="S22" s="203"/>
      <c r="T22" s="203"/>
      <c r="U22" s="204" t="str">
        <f t="shared" si="6"/>
        <v>Charlie Costello</v>
      </c>
      <c r="AA22" s="161">
        <v>19</v>
      </c>
      <c r="AB22" s="165" t="s">
        <v>233</v>
      </c>
      <c r="AC22" s="3">
        <v>14.29</v>
      </c>
      <c r="AD22" t="s">
        <v>338</v>
      </c>
    </row>
    <row r="23" spans="1:30" ht="13.5" customHeight="1">
      <c r="A23" s="160">
        <v>36619</v>
      </c>
      <c r="B23" s="239">
        <v>38</v>
      </c>
      <c r="C23" s="242" t="s">
        <v>262</v>
      </c>
      <c r="D23" s="242" t="s">
        <v>255</v>
      </c>
      <c r="E23" s="224" t="s">
        <v>10</v>
      </c>
      <c r="F23" s="225">
        <v>14.4</v>
      </c>
      <c r="G23" s="226">
        <f t="shared" si="0"/>
        <v>448</v>
      </c>
      <c r="H23" s="227">
        <v>1.3</v>
      </c>
      <c r="I23" s="228">
        <f t="shared" si="1"/>
        <v>250</v>
      </c>
      <c r="J23" s="227">
        <v>6.83</v>
      </c>
      <c r="K23" s="228">
        <f t="shared" si="2"/>
        <v>297</v>
      </c>
      <c r="L23" s="227">
        <v>5.82</v>
      </c>
      <c r="M23" s="228">
        <f t="shared" si="3"/>
        <v>548</v>
      </c>
      <c r="N23" s="229">
        <v>2</v>
      </c>
      <c r="O23" s="225">
        <v>39.9</v>
      </c>
      <c r="P23" s="226">
        <f t="shared" si="4"/>
        <v>214</v>
      </c>
      <c r="Q23" s="230"/>
      <c r="R23" s="292">
        <f t="shared" si="5"/>
        <v>1757</v>
      </c>
      <c r="S23" s="240"/>
      <c r="T23" s="240"/>
      <c r="U23" s="241" t="str">
        <f t="shared" si="6"/>
        <v>Joseph Hoare</v>
      </c>
      <c r="AA23" s="161">
        <v>16</v>
      </c>
      <c r="AB23" s="166" t="s">
        <v>228</v>
      </c>
      <c r="AC23" s="3">
        <v>13.83</v>
      </c>
      <c r="AD23" t="s">
        <v>353</v>
      </c>
    </row>
    <row r="24" spans="1:30" ht="12.75" customHeight="1">
      <c r="A24" s="160">
        <v>36429</v>
      </c>
      <c r="B24" s="239">
        <v>9</v>
      </c>
      <c r="C24" s="237" t="s">
        <v>221</v>
      </c>
      <c r="D24" s="237" t="s">
        <v>150</v>
      </c>
      <c r="E24" s="232" t="s">
        <v>10</v>
      </c>
      <c r="F24" s="225">
        <v>15.9</v>
      </c>
      <c r="G24" s="226">
        <f t="shared" si="0"/>
        <v>325</v>
      </c>
      <c r="H24" s="227">
        <v>1.42</v>
      </c>
      <c r="I24" s="228">
        <f t="shared" si="1"/>
        <v>331</v>
      </c>
      <c r="J24" s="227">
        <v>7.91</v>
      </c>
      <c r="K24" s="228">
        <f t="shared" si="2"/>
        <v>361</v>
      </c>
      <c r="L24" s="227">
        <v>4.92</v>
      </c>
      <c r="M24" s="228">
        <f t="shared" si="3"/>
        <v>367</v>
      </c>
      <c r="N24" s="229">
        <v>2</v>
      </c>
      <c r="O24" s="225">
        <v>26.2</v>
      </c>
      <c r="P24" s="226">
        <f t="shared" si="4"/>
        <v>369</v>
      </c>
      <c r="Q24" s="230"/>
      <c r="R24" s="292">
        <f t="shared" si="5"/>
        <v>1753</v>
      </c>
      <c r="S24" s="240"/>
      <c r="T24" s="240"/>
      <c r="U24" s="241" t="str">
        <f t="shared" si="6"/>
        <v>Sam Evans</v>
      </c>
      <c r="AA24" s="161">
        <v>7</v>
      </c>
      <c r="AB24" s="138" t="s">
        <v>219</v>
      </c>
      <c r="AC24" s="3">
        <v>15.01</v>
      </c>
      <c r="AD24" t="s">
        <v>342</v>
      </c>
    </row>
    <row r="25" spans="1:30" ht="13.5" customHeight="1">
      <c r="A25" s="160">
        <v>36439</v>
      </c>
      <c r="B25" s="161">
        <v>21</v>
      </c>
      <c r="C25" s="208" t="s">
        <v>235</v>
      </c>
      <c r="D25" s="164" t="s">
        <v>230</v>
      </c>
      <c r="E25" s="166" t="s">
        <v>231</v>
      </c>
      <c r="F25" s="21">
        <v>14.4</v>
      </c>
      <c r="G25" s="7">
        <f t="shared" si="0"/>
        <v>448</v>
      </c>
      <c r="H25" s="3">
        <v>1.36</v>
      </c>
      <c r="I25" s="24">
        <f t="shared" si="1"/>
        <v>290</v>
      </c>
      <c r="J25" s="3">
        <v>7.42</v>
      </c>
      <c r="K25" s="24">
        <f t="shared" si="2"/>
        <v>332</v>
      </c>
      <c r="L25" s="3">
        <v>4.94</v>
      </c>
      <c r="M25" s="24">
        <f t="shared" si="3"/>
        <v>371</v>
      </c>
      <c r="N25" s="8">
        <v>2</v>
      </c>
      <c r="O25" s="21">
        <v>40.6</v>
      </c>
      <c r="P25" s="7">
        <f t="shared" si="4"/>
        <v>207</v>
      </c>
      <c r="Q25" s="9"/>
      <c r="R25" s="288">
        <f t="shared" si="5"/>
        <v>1648</v>
      </c>
      <c r="S25" s="47"/>
      <c r="T25" s="112"/>
      <c r="U25" s="122" t="str">
        <f t="shared" si="6"/>
        <v>Ben Purple</v>
      </c>
      <c r="AA25" s="161">
        <v>21</v>
      </c>
      <c r="AB25" s="164" t="s">
        <v>235</v>
      </c>
      <c r="AC25" s="3">
        <v>14.4</v>
      </c>
      <c r="AD25" t="s">
        <v>347</v>
      </c>
    </row>
    <row r="26" spans="1:30" ht="12.75" customHeight="1">
      <c r="A26" s="160">
        <v>36706</v>
      </c>
      <c r="B26" s="161">
        <v>22</v>
      </c>
      <c r="C26" s="181" t="s">
        <v>274</v>
      </c>
      <c r="D26" s="165" t="s">
        <v>230</v>
      </c>
      <c r="E26" s="159" t="s">
        <v>231</v>
      </c>
      <c r="F26" s="21">
        <v>14.4</v>
      </c>
      <c r="G26" s="7">
        <f t="shared" si="0"/>
        <v>448</v>
      </c>
      <c r="H26" s="3">
        <v>1.6</v>
      </c>
      <c r="I26" s="24">
        <f t="shared" si="1"/>
        <v>464</v>
      </c>
      <c r="J26" s="3">
        <v>7.06</v>
      </c>
      <c r="K26" s="24">
        <f t="shared" si="2"/>
        <v>311</v>
      </c>
      <c r="L26" s="3">
        <v>4.02</v>
      </c>
      <c r="M26" s="24">
        <f t="shared" si="3"/>
        <v>209</v>
      </c>
      <c r="N26" s="8">
        <v>2</v>
      </c>
      <c r="O26" s="21">
        <v>40.5</v>
      </c>
      <c r="P26" s="7">
        <f t="shared" si="4"/>
        <v>208</v>
      </c>
      <c r="Q26" s="9"/>
      <c r="R26" s="288">
        <f t="shared" si="5"/>
        <v>1640</v>
      </c>
      <c r="S26" s="47"/>
      <c r="T26" s="47"/>
      <c r="U26" s="122" t="str">
        <f t="shared" si="6"/>
        <v>Joe Moss</v>
      </c>
      <c r="AA26" s="161">
        <v>38</v>
      </c>
      <c r="AB26" s="6" t="s">
        <v>262</v>
      </c>
      <c r="AC26" s="152">
        <v>14.35</v>
      </c>
      <c r="AD26" t="s">
        <v>345</v>
      </c>
    </row>
    <row r="27" spans="1:30" ht="13.5" customHeight="1" thickBot="1">
      <c r="A27" s="160"/>
      <c r="B27" s="207">
        <v>36</v>
      </c>
      <c r="C27" s="206" t="s">
        <v>254</v>
      </c>
      <c r="D27" s="206" t="s">
        <v>251</v>
      </c>
      <c r="E27" s="221" t="s">
        <v>147</v>
      </c>
      <c r="F27" s="210">
        <v>17.8</v>
      </c>
      <c r="G27" s="217">
        <f t="shared" si="0"/>
        <v>195</v>
      </c>
      <c r="H27" s="212">
        <v>1.42</v>
      </c>
      <c r="I27" s="211">
        <f t="shared" si="1"/>
        <v>331</v>
      </c>
      <c r="J27" s="212">
        <v>9.17</v>
      </c>
      <c r="K27" s="211">
        <f t="shared" si="2"/>
        <v>436</v>
      </c>
      <c r="L27" s="212">
        <v>4.36</v>
      </c>
      <c r="M27" s="211">
        <f t="shared" si="3"/>
        <v>266</v>
      </c>
      <c r="N27" s="213">
        <v>2</v>
      </c>
      <c r="O27" s="210">
        <v>24</v>
      </c>
      <c r="P27" s="217">
        <f t="shared" si="4"/>
        <v>397</v>
      </c>
      <c r="Q27" s="222"/>
      <c r="R27" s="287">
        <f t="shared" si="5"/>
        <v>1625</v>
      </c>
      <c r="S27" s="203"/>
      <c r="T27" s="203"/>
      <c r="U27" s="204" t="str">
        <f t="shared" si="6"/>
        <v>Isaac Handley</v>
      </c>
      <c r="AA27" s="161">
        <v>9</v>
      </c>
      <c r="AB27" s="165" t="s">
        <v>221</v>
      </c>
      <c r="AC27" s="3">
        <v>15.88</v>
      </c>
      <c r="AD27" t="s">
        <v>339</v>
      </c>
    </row>
    <row r="28" spans="1:30" ht="13.5" customHeight="1" thickBot="1">
      <c r="A28" s="160"/>
      <c r="B28" s="161">
        <v>16</v>
      </c>
      <c r="C28" s="249" t="s">
        <v>228</v>
      </c>
      <c r="D28" s="249" t="s">
        <v>122</v>
      </c>
      <c r="E28" s="249" t="s">
        <v>146</v>
      </c>
      <c r="F28" s="114">
        <v>13.9</v>
      </c>
      <c r="G28" s="115">
        <f t="shared" si="0"/>
        <v>493</v>
      </c>
      <c r="H28" s="116">
        <v>1.36</v>
      </c>
      <c r="I28" s="246">
        <f t="shared" si="1"/>
        <v>290</v>
      </c>
      <c r="J28" s="116">
        <v>7.95</v>
      </c>
      <c r="K28" s="246">
        <f t="shared" si="2"/>
        <v>363</v>
      </c>
      <c r="L28" s="116">
        <v>4.1</v>
      </c>
      <c r="M28" s="246">
        <f t="shared" si="3"/>
        <v>222</v>
      </c>
      <c r="N28" s="247">
        <v>2</v>
      </c>
      <c r="O28" s="114">
        <v>37.7</v>
      </c>
      <c r="P28" s="115">
        <f t="shared" si="4"/>
        <v>236</v>
      </c>
      <c r="Q28" s="248"/>
      <c r="R28" s="119">
        <f t="shared" si="5"/>
        <v>1604</v>
      </c>
      <c r="S28" s="112"/>
      <c r="T28" s="112"/>
      <c r="U28" s="122" t="str">
        <f t="shared" si="6"/>
        <v>Leo Coiro</v>
      </c>
      <c r="AA28" s="161">
        <v>1</v>
      </c>
      <c r="AB28" s="165" t="s">
        <v>213</v>
      </c>
      <c r="AC28" s="3">
        <v>14.82</v>
      </c>
      <c r="AD28" t="s">
        <v>352</v>
      </c>
    </row>
    <row r="29" spans="1:30" ht="13.5" customHeight="1" thickBot="1">
      <c r="A29" s="160"/>
      <c r="B29" s="161">
        <v>1</v>
      </c>
      <c r="C29" s="251" t="s">
        <v>213</v>
      </c>
      <c r="D29" s="251" t="s">
        <v>172</v>
      </c>
      <c r="E29" s="245" t="s">
        <v>146</v>
      </c>
      <c r="F29" s="114">
        <v>14.9</v>
      </c>
      <c r="G29" s="115">
        <f t="shared" si="0"/>
        <v>405</v>
      </c>
      <c r="H29" s="116">
        <v>1.27</v>
      </c>
      <c r="I29" s="246">
        <f t="shared" si="1"/>
        <v>231</v>
      </c>
      <c r="J29" s="116">
        <v>7.64</v>
      </c>
      <c r="K29" s="246">
        <f t="shared" si="2"/>
        <v>345</v>
      </c>
      <c r="L29" s="116">
        <v>4.99</v>
      </c>
      <c r="M29" s="246">
        <f t="shared" si="3"/>
        <v>380</v>
      </c>
      <c r="N29" s="247">
        <v>2</v>
      </c>
      <c r="O29" s="114">
        <v>37.2</v>
      </c>
      <c r="P29" s="115">
        <f t="shared" si="4"/>
        <v>241</v>
      </c>
      <c r="Q29" s="248"/>
      <c r="R29" s="119">
        <f t="shared" si="5"/>
        <v>1602</v>
      </c>
      <c r="S29" s="112"/>
      <c r="T29" s="112"/>
      <c r="U29" s="122" t="str">
        <f t="shared" si="6"/>
        <v>Israel Arode</v>
      </c>
      <c r="AA29" s="161">
        <v>2</v>
      </c>
      <c r="AB29" s="165" t="s">
        <v>214</v>
      </c>
      <c r="AC29" s="3">
        <v>16.38</v>
      </c>
      <c r="AD29" t="s">
        <v>355</v>
      </c>
    </row>
    <row r="30" spans="1:30" ht="13.5" customHeight="1" thickBot="1">
      <c r="A30" s="160"/>
      <c r="B30" s="207">
        <v>30</v>
      </c>
      <c r="C30" s="220" t="s">
        <v>247</v>
      </c>
      <c r="D30" s="220" t="s">
        <v>248</v>
      </c>
      <c r="E30" s="221" t="s">
        <v>147</v>
      </c>
      <c r="F30" s="210">
        <v>17.5</v>
      </c>
      <c r="G30" s="217">
        <f t="shared" si="0"/>
        <v>214</v>
      </c>
      <c r="H30" s="212">
        <v>1.36</v>
      </c>
      <c r="I30" s="211">
        <f t="shared" si="1"/>
        <v>290</v>
      </c>
      <c r="J30" s="212">
        <v>9.8</v>
      </c>
      <c r="K30" s="211">
        <f t="shared" si="2"/>
        <v>474</v>
      </c>
      <c r="L30" s="212">
        <v>4.78</v>
      </c>
      <c r="M30" s="211">
        <f t="shared" si="3"/>
        <v>341</v>
      </c>
      <c r="N30" s="213">
        <v>2</v>
      </c>
      <c r="O30" s="210">
        <v>43.5</v>
      </c>
      <c r="P30" s="217">
        <f t="shared" si="4"/>
        <v>180</v>
      </c>
      <c r="Q30" s="222"/>
      <c r="R30" s="287">
        <f t="shared" si="5"/>
        <v>1499</v>
      </c>
      <c r="S30" s="203"/>
      <c r="T30" s="203"/>
      <c r="U30" s="204" t="str">
        <f t="shared" si="6"/>
        <v>Kieran Isaac</v>
      </c>
      <c r="AA30" s="161">
        <v>3</v>
      </c>
      <c r="AB30" s="144" t="s">
        <v>215</v>
      </c>
      <c r="AC30" s="3">
        <v>15.87</v>
      </c>
      <c r="AD30" t="s">
        <v>350</v>
      </c>
    </row>
    <row r="31" spans="1:30" ht="13.5" customHeight="1" thickBot="1">
      <c r="A31" s="160"/>
      <c r="B31" s="161">
        <v>20</v>
      </c>
      <c r="C31" s="165" t="s">
        <v>234</v>
      </c>
      <c r="D31" s="165" t="s">
        <v>230</v>
      </c>
      <c r="E31" s="159" t="s">
        <v>231</v>
      </c>
      <c r="F31" s="21">
        <v>19.7</v>
      </c>
      <c r="G31" s="7">
        <f t="shared" si="0"/>
        <v>96</v>
      </c>
      <c r="H31" s="3">
        <v>1.33</v>
      </c>
      <c r="I31" s="24">
        <f t="shared" si="1"/>
        <v>270</v>
      </c>
      <c r="J31" s="3">
        <v>7.66</v>
      </c>
      <c r="K31" s="24">
        <f t="shared" si="2"/>
        <v>346</v>
      </c>
      <c r="L31" s="152">
        <v>4.55</v>
      </c>
      <c r="M31" s="24">
        <f t="shared" si="3"/>
        <v>299</v>
      </c>
      <c r="N31" s="8">
        <v>2</v>
      </c>
      <c r="O31" s="21">
        <v>36.1</v>
      </c>
      <c r="P31" s="7">
        <f t="shared" si="4"/>
        <v>253</v>
      </c>
      <c r="Q31" s="13"/>
      <c r="R31" s="288">
        <f t="shared" si="5"/>
        <v>1264</v>
      </c>
      <c r="S31" s="47"/>
      <c r="T31" s="112"/>
      <c r="U31" s="122" t="str">
        <f t="shared" si="6"/>
        <v>Sean Waggu</v>
      </c>
      <c r="AA31" s="161">
        <v>36</v>
      </c>
      <c r="AB31" s="138" t="s">
        <v>254</v>
      </c>
      <c r="AC31" s="3">
        <v>17.73</v>
      </c>
      <c r="AD31" t="s">
        <v>349</v>
      </c>
    </row>
    <row r="32" spans="1:30" ht="13.5" customHeight="1" thickBot="1">
      <c r="A32" s="160"/>
      <c r="B32" s="239">
        <v>11</v>
      </c>
      <c r="C32" s="223" t="s">
        <v>223</v>
      </c>
      <c r="D32" s="223" t="s">
        <v>150</v>
      </c>
      <c r="E32" s="232" t="s">
        <v>10</v>
      </c>
      <c r="F32" s="225">
        <v>16.2</v>
      </c>
      <c r="G32" s="226">
        <f t="shared" si="0"/>
        <v>302</v>
      </c>
      <c r="H32" s="227"/>
      <c r="I32" s="228">
        <f t="shared" si="1"/>
        <v>0</v>
      </c>
      <c r="J32" s="227">
        <v>6.2</v>
      </c>
      <c r="K32" s="228">
        <f t="shared" si="2"/>
        <v>260</v>
      </c>
      <c r="L32" s="227">
        <v>4.51</v>
      </c>
      <c r="M32" s="228">
        <f t="shared" si="3"/>
        <v>292</v>
      </c>
      <c r="N32" s="229">
        <v>2</v>
      </c>
      <c r="O32" s="225">
        <v>23.1</v>
      </c>
      <c r="P32" s="226">
        <f t="shared" si="4"/>
        <v>409</v>
      </c>
      <c r="Q32" s="238"/>
      <c r="R32" s="292">
        <f t="shared" si="5"/>
        <v>1263</v>
      </c>
      <c r="S32" s="240"/>
      <c r="T32" s="240"/>
      <c r="U32" s="241" t="str">
        <f t="shared" si="6"/>
        <v>Luke Walsh</v>
      </c>
      <c r="AA32" s="161">
        <v>30</v>
      </c>
      <c r="AB32" s="165" t="s">
        <v>247</v>
      </c>
      <c r="AC32" s="3">
        <v>17.47</v>
      </c>
      <c r="AD32" t="s">
        <v>354</v>
      </c>
    </row>
    <row r="33" spans="1:30" ht="13.5" customHeight="1" thickBot="1">
      <c r="A33" s="160"/>
      <c r="B33" s="161">
        <v>3</v>
      </c>
      <c r="C33" s="250" t="s">
        <v>215</v>
      </c>
      <c r="D33" s="250" t="s">
        <v>172</v>
      </c>
      <c r="E33" s="249" t="s">
        <v>146</v>
      </c>
      <c r="F33" s="114">
        <v>15.9</v>
      </c>
      <c r="G33" s="115">
        <f t="shared" si="0"/>
        <v>325</v>
      </c>
      <c r="H33" s="116">
        <v>1.27</v>
      </c>
      <c r="I33" s="246">
        <f t="shared" si="1"/>
        <v>231</v>
      </c>
      <c r="J33" s="116">
        <v>6.07</v>
      </c>
      <c r="K33" s="246">
        <f t="shared" si="2"/>
        <v>253</v>
      </c>
      <c r="L33" s="116">
        <v>3.81</v>
      </c>
      <c r="M33" s="246">
        <f t="shared" si="3"/>
        <v>176</v>
      </c>
      <c r="N33" s="247">
        <v>2</v>
      </c>
      <c r="O33" s="114">
        <v>35.5</v>
      </c>
      <c r="P33" s="115">
        <f t="shared" si="4"/>
        <v>259</v>
      </c>
      <c r="Q33" s="248"/>
      <c r="R33" s="119">
        <f t="shared" si="5"/>
        <v>1244</v>
      </c>
      <c r="S33" s="112"/>
      <c r="T33" s="112"/>
      <c r="U33" s="122" t="str">
        <f t="shared" si="6"/>
        <v>Samuel Osei Kwadwo</v>
      </c>
      <c r="AA33" s="161">
        <v>20</v>
      </c>
      <c r="AB33" s="165" t="s">
        <v>234</v>
      </c>
      <c r="AC33" s="3">
        <v>19.61</v>
      </c>
      <c r="AD33" t="s">
        <v>351</v>
      </c>
    </row>
    <row r="34" spans="1:29" ht="13.5" customHeight="1" thickBot="1">
      <c r="A34" s="160"/>
      <c r="B34" s="161">
        <v>2</v>
      </c>
      <c r="C34" s="251" t="s">
        <v>214</v>
      </c>
      <c r="D34" s="251" t="s">
        <v>172</v>
      </c>
      <c r="E34" s="245" t="s">
        <v>146</v>
      </c>
      <c r="F34" s="114">
        <v>16.4</v>
      </c>
      <c r="G34" s="115">
        <f t="shared" si="0"/>
        <v>288</v>
      </c>
      <c r="H34" s="116">
        <v>1.33</v>
      </c>
      <c r="I34" s="246">
        <f t="shared" si="1"/>
        <v>270</v>
      </c>
      <c r="J34" s="116">
        <v>5.3</v>
      </c>
      <c r="K34" s="246">
        <f t="shared" si="2"/>
        <v>208</v>
      </c>
      <c r="L34" s="116">
        <v>4.42</v>
      </c>
      <c r="M34" s="246">
        <f t="shared" si="3"/>
        <v>276</v>
      </c>
      <c r="N34" s="247">
        <v>2</v>
      </c>
      <c r="O34" s="114">
        <v>46.5</v>
      </c>
      <c r="P34" s="115">
        <f t="shared" si="4"/>
        <v>153</v>
      </c>
      <c r="Q34" s="248"/>
      <c r="R34" s="119">
        <f t="shared" si="5"/>
        <v>1195</v>
      </c>
      <c r="S34" s="112"/>
      <c r="T34" s="112"/>
      <c r="U34" s="122" t="str">
        <f t="shared" si="6"/>
        <v>Tony Agharia</v>
      </c>
      <c r="AA34" s="161">
        <v>8</v>
      </c>
      <c r="AB34" s="165" t="s">
        <v>220</v>
      </c>
      <c r="AC34" s="3"/>
    </row>
    <row r="35" spans="1:30" ht="15" thickBot="1">
      <c r="A35" s="153" t="s">
        <v>124</v>
      </c>
      <c r="B35" s="161">
        <v>17</v>
      </c>
      <c r="C35" s="181" t="s">
        <v>273</v>
      </c>
      <c r="D35" s="165" t="s">
        <v>230</v>
      </c>
      <c r="E35" s="163" t="s">
        <v>231</v>
      </c>
      <c r="F35" s="21">
        <v>17.9</v>
      </c>
      <c r="G35" s="7">
        <f t="shared" si="0"/>
        <v>189</v>
      </c>
      <c r="H35" s="3">
        <v>0</v>
      </c>
      <c r="I35" s="24">
        <f t="shared" si="1"/>
        <v>0</v>
      </c>
      <c r="J35" s="3">
        <v>9.69</v>
      </c>
      <c r="K35" s="24">
        <f t="shared" si="2"/>
        <v>467</v>
      </c>
      <c r="L35" s="3">
        <v>3.49</v>
      </c>
      <c r="M35" s="24">
        <f t="shared" si="3"/>
        <v>129</v>
      </c>
      <c r="N35" s="8">
        <v>2</v>
      </c>
      <c r="O35" s="21">
        <v>47.5</v>
      </c>
      <c r="P35" s="7">
        <f t="shared" si="4"/>
        <v>145</v>
      </c>
      <c r="Q35" s="13"/>
      <c r="R35" s="288">
        <f t="shared" si="5"/>
        <v>930</v>
      </c>
      <c r="S35" s="47"/>
      <c r="T35" s="112"/>
      <c r="U35" s="122" t="str">
        <f t="shared" si="6"/>
        <v>Michael Stephani</v>
      </c>
      <c r="AA35" s="161">
        <v>11</v>
      </c>
      <c r="AB35" s="164" t="s">
        <v>223</v>
      </c>
      <c r="AC35" s="3">
        <v>16.12</v>
      </c>
      <c r="AD35" t="s">
        <v>348</v>
      </c>
    </row>
    <row r="36" spans="1:29" ht="15" thickBot="1">
      <c r="A36" s="111" t="s">
        <v>125</v>
      </c>
      <c r="B36" s="161">
        <v>23</v>
      </c>
      <c r="C36" s="252" t="s">
        <v>237</v>
      </c>
      <c r="D36" s="252" t="s">
        <v>187</v>
      </c>
      <c r="E36" s="249" t="s">
        <v>146</v>
      </c>
      <c r="F36" s="114"/>
      <c r="G36" s="115">
        <f t="shared" si="0"/>
        <v>0</v>
      </c>
      <c r="H36" s="116"/>
      <c r="I36" s="246">
        <f t="shared" si="1"/>
        <v>0</v>
      </c>
      <c r="J36" s="116">
        <v>11.04</v>
      </c>
      <c r="K36" s="246">
        <f t="shared" si="2"/>
        <v>548</v>
      </c>
      <c r="L36" s="116"/>
      <c r="M36" s="246">
        <f t="shared" si="3"/>
        <v>0</v>
      </c>
      <c r="N36" s="247"/>
      <c r="O36" s="114"/>
      <c r="P36" s="115">
        <f t="shared" si="4"/>
        <v>0</v>
      </c>
      <c r="Q36" s="248"/>
      <c r="R36" s="119">
        <f t="shared" si="5"/>
        <v>548</v>
      </c>
      <c r="S36" s="112"/>
      <c r="T36" s="112"/>
      <c r="U36" s="122" t="str">
        <f t="shared" si="6"/>
        <v>Festus Sunday</v>
      </c>
      <c r="AA36" s="161">
        <v>39</v>
      </c>
      <c r="AB36" s="6" t="s">
        <v>279</v>
      </c>
      <c r="AC36" s="3"/>
    </row>
    <row r="37" spans="1:29" ht="15" thickBot="1">
      <c r="A37" s="111" t="s">
        <v>126</v>
      </c>
      <c r="B37" s="239">
        <v>8</v>
      </c>
      <c r="C37" s="237" t="s">
        <v>220</v>
      </c>
      <c r="D37" s="237" t="s">
        <v>150</v>
      </c>
      <c r="E37" s="232" t="s">
        <v>10</v>
      </c>
      <c r="F37" s="225"/>
      <c r="G37" s="226">
        <f t="shared" si="0"/>
        <v>0</v>
      </c>
      <c r="H37" s="227">
        <v>1.45</v>
      </c>
      <c r="I37" s="228">
        <f t="shared" si="1"/>
        <v>352</v>
      </c>
      <c r="J37" s="227"/>
      <c r="K37" s="228">
        <f t="shared" si="2"/>
        <v>0</v>
      </c>
      <c r="L37" s="227"/>
      <c r="M37" s="228">
        <f t="shared" si="3"/>
        <v>0</v>
      </c>
      <c r="N37" s="229"/>
      <c r="O37" s="225"/>
      <c r="P37" s="226">
        <f t="shared" si="4"/>
        <v>0</v>
      </c>
      <c r="Q37" s="238"/>
      <c r="R37" s="292">
        <f t="shared" si="5"/>
        <v>352</v>
      </c>
      <c r="S37" s="240"/>
      <c r="T37" s="240"/>
      <c r="U37" s="241" t="str">
        <f t="shared" si="6"/>
        <v>Emad Khan</v>
      </c>
      <c r="AA37" s="161">
        <v>10</v>
      </c>
      <c r="AB37" s="165" t="s">
        <v>222</v>
      </c>
      <c r="AC37" s="3"/>
    </row>
    <row r="38" spans="1:30" ht="15" thickBot="1">
      <c r="A38" s="111" t="s">
        <v>127</v>
      </c>
      <c r="B38" s="161">
        <v>25</v>
      </c>
      <c r="C38" s="249" t="s">
        <v>239</v>
      </c>
      <c r="D38" s="249" t="s">
        <v>187</v>
      </c>
      <c r="E38" s="249" t="s">
        <v>146</v>
      </c>
      <c r="F38" s="114"/>
      <c r="G38" s="115">
        <f t="shared" si="0"/>
        <v>0</v>
      </c>
      <c r="H38" s="116"/>
      <c r="I38" s="246">
        <f t="shared" si="1"/>
        <v>0</v>
      </c>
      <c r="J38" s="116">
        <v>3.79</v>
      </c>
      <c r="K38" s="246">
        <f t="shared" si="2"/>
        <v>122</v>
      </c>
      <c r="L38" s="116">
        <v>3.82</v>
      </c>
      <c r="M38" s="246">
        <f t="shared" si="3"/>
        <v>177</v>
      </c>
      <c r="N38" s="247"/>
      <c r="O38" s="114"/>
      <c r="P38" s="115">
        <f t="shared" si="4"/>
        <v>0</v>
      </c>
      <c r="Q38" s="248"/>
      <c r="R38" s="119">
        <f t="shared" si="5"/>
        <v>299</v>
      </c>
      <c r="S38" s="112"/>
      <c r="T38" s="112"/>
      <c r="U38" s="122" t="str">
        <f t="shared" si="6"/>
        <v>Darrion Streete</v>
      </c>
      <c r="AA38" s="161">
        <v>17</v>
      </c>
      <c r="AB38" s="181" t="s">
        <v>273</v>
      </c>
      <c r="AC38" s="3">
        <v>17.89</v>
      </c>
      <c r="AD38" t="s">
        <v>356</v>
      </c>
    </row>
    <row r="39" spans="1:28" ht="15" thickBot="1">
      <c r="A39" s="111"/>
      <c r="B39" s="161">
        <v>39</v>
      </c>
      <c r="C39" s="6" t="s">
        <v>279</v>
      </c>
      <c r="D39" s="6" t="s">
        <v>280</v>
      </c>
      <c r="E39" s="6" t="s">
        <v>146</v>
      </c>
      <c r="F39" s="114"/>
      <c r="G39" s="115">
        <f t="shared" si="0"/>
        <v>0</v>
      </c>
      <c r="H39" s="116">
        <v>1.36</v>
      </c>
      <c r="I39" s="246">
        <f t="shared" si="1"/>
        <v>290</v>
      </c>
      <c r="J39" s="116"/>
      <c r="K39" s="246">
        <f t="shared" si="2"/>
        <v>0</v>
      </c>
      <c r="L39" s="116"/>
      <c r="M39" s="246">
        <f t="shared" si="3"/>
        <v>0</v>
      </c>
      <c r="N39" s="247"/>
      <c r="O39" s="114"/>
      <c r="P39" s="115">
        <f t="shared" si="4"/>
        <v>0</v>
      </c>
      <c r="Q39" s="248"/>
      <c r="R39" s="119">
        <f t="shared" si="5"/>
        <v>290</v>
      </c>
      <c r="S39" s="112"/>
      <c r="T39" s="112"/>
      <c r="U39" s="122" t="str">
        <f t="shared" si="6"/>
        <v>sydney</v>
      </c>
      <c r="AA39" s="161">
        <v>13</v>
      </c>
      <c r="AB39" s="165" t="s">
        <v>225</v>
      </c>
    </row>
    <row r="40" spans="1:28" ht="15" thickBot="1">
      <c r="A40" s="111"/>
      <c r="B40" s="239">
        <v>10</v>
      </c>
      <c r="C40" s="237" t="s">
        <v>222</v>
      </c>
      <c r="D40" s="237" t="s">
        <v>150</v>
      </c>
      <c r="E40" s="232" t="s">
        <v>10</v>
      </c>
      <c r="F40" s="225"/>
      <c r="G40" s="226">
        <f t="shared" si="0"/>
        <v>0</v>
      </c>
      <c r="H40" s="227">
        <v>1.27</v>
      </c>
      <c r="I40" s="228">
        <f t="shared" si="1"/>
        <v>231</v>
      </c>
      <c r="J40" s="227"/>
      <c r="K40" s="228">
        <f t="shared" si="2"/>
        <v>0</v>
      </c>
      <c r="L40" s="227"/>
      <c r="M40" s="228">
        <f t="shared" si="3"/>
        <v>0</v>
      </c>
      <c r="N40" s="229"/>
      <c r="O40" s="225"/>
      <c r="P40" s="226">
        <f t="shared" si="4"/>
        <v>0</v>
      </c>
      <c r="Q40" s="238"/>
      <c r="R40" s="292">
        <f t="shared" si="5"/>
        <v>231</v>
      </c>
      <c r="S40" s="240"/>
      <c r="T40" s="240"/>
      <c r="U40" s="241" t="str">
        <f t="shared" si="6"/>
        <v>Ollie Vernie-White</v>
      </c>
      <c r="AA40" s="161">
        <v>15</v>
      </c>
      <c r="AB40" s="141" t="s">
        <v>227</v>
      </c>
    </row>
    <row r="41" spans="1:28" ht="15" thickBot="1">
      <c r="A41" s="111"/>
      <c r="B41" s="161">
        <v>24</v>
      </c>
      <c r="C41" s="244" t="s">
        <v>238</v>
      </c>
      <c r="D41" s="244" t="s">
        <v>187</v>
      </c>
      <c r="E41" s="245" t="s">
        <v>146</v>
      </c>
      <c r="F41" s="114"/>
      <c r="G41" s="115">
        <f t="shared" si="0"/>
        <v>0</v>
      </c>
      <c r="H41" s="116"/>
      <c r="I41" s="246">
        <f t="shared" si="1"/>
        <v>0</v>
      </c>
      <c r="J41" s="116">
        <v>4.53</v>
      </c>
      <c r="K41" s="246">
        <f t="shared" si="2"/>
        <v>164</v>
      </c>
      <c r="L41" s="116"/>
      <c r="M41" s="246">
        <f t="shared" si="3"/>
        <v>0</v>
      </c>
      <c r="N41" s="247"/>
      <c r="O41" s="114"/>
      <c r="P41" s="115">
        <f t="shared" si="4"/>
        <v>0</v>
      </c>
      <c r="Q41" s="248"/>
      <c r="R41" s="119">
        <f t="shared" si="5"/>
        <v>164</v>
      </c>
      <c r="S41" s="112"/>
      <c r="T41" s="112"/>
      <c r="U41" s="122" t="str">
        <f t="shared" si="6"/>
        <v>Archie Pamum</v>
      </c>
      <c r="AA41" s="161">
        <v>23</v>
      </c>
      <c r="AB41" s="164" t="s">
        <v>237</v>
      </c>
    </row>
    <row r="42" spans="1:28" ht="14.25">
      <c r="A42" s="111"/>
      <c r="AA42" s="161">
        <v>24</v>
      </c>
      <c r="AB42" s="141" t="s">
        <v>238</v>
      </c>
    </row>
    <row r="43" spans="1:28" ht="14.25">
      <c r="A43" s="111"/>
      <c r="AA43" s="161">
        <v>25</v>
      </c>
      <c r="AB43" s="183" t="s">
        <v>239</v>
      </c>
    </row>
    <row r="44" spans="1:28" ht="14.25">
      <c r="A44" s="111"/>
      <c r="AA44" s="161">
        <v>27</v>
      </c>
      <c r="AB44" s="184" t="s">
        <v>242</v>
      </c>
    </row>
    <row r="45" spans="1:28" ht="14.25">
      <c r="A45" s="111"/>
      <c r="AA45" s="161">
        <v>34</v>
      </c>
      <c r="AB45" s="182" t="s">
        <v>252</v>
      </c>
    </row>
    <row r="46" ht="12.75">
      <c r="A46" s="111"/>
    </row>
    <row r="47" ht="12.75">
      <c r="A47" s="111"/>
    </row>
    <row r="48" ht="12.75">
      <c r="A48" s="111"/>
    </row>
    <row r="49" ht="12.75">
      <c r="A49" s="111"/>
    </row>
    <row r="50" ht="12.75">
      <c r="A50" s="111"/>
    </row>
    <row r="51" ht="12.75">
      <c r="A51" s="111"/>
    </row>
    <row r="52" ht="12.75">
      <c r="A52" s="111"/>
    </row>
    <row r="53" ht="12.75">
      <c r="A53" s="111"/>
    </row>
    <row r="54" ht="12.75">
      <c r="A54" s="111"/>
    </row>
    <row r="55" ht="12.75">
      <c r="A55" s="111"/>
    </row>
    <row r="56" ht="12.75">
      <c r="A56" s="111"/>
    </row>
    <row r="57" ht="12.75">
      <c r="A57" s="111"/>
    </row>
    <row r="58" ht="12.75">
      <c r="A58" s="111"/>
    </row>
    <row r="59" ht="12.75">
      <c r="A59" s="111"/>
    </row>
    <row r="60" ht="12.75">
      <c r="A60" s="111"/>
    </row>
    <row r="61" ht="12.75">
      <c r="A61" s="111"/>
    </row>
    <row r="62" ht="12.75">
      <c r="A62" s="111"/>
    </row>
    <row r="63" ht="12.75">
      <c r="A63" s="111"/>
    </row>
    <row r="64" ht="12.75">
      <c r="A64" s="111"/>
    </row>
    <row r="65" ht="12.75">
      <c r="A65" s="111"/>
    </row>
    <row r="66" ht="12.75">
      <c r="A66" s="111"/>
    </row>
    <row r="67" ht="12.75">
      <c r="A67" s="111"/>
    </row>
  </sheetData>
  <sheetProtection/>
  <printOptions/>
  <pageMargins left="0.75" right="0.75" top="1" bottom="1" header="0.5" footer="0.5"/>
  <pageSetup fitToHeight="7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18"/>
  <sheetViews>
    <sheetView zoomScale="75" zoomScaleNormal="75" zoomScalePageLayoutView="0" workbookViewId="0" topLeftCell="B1">
      <selection activeCell="T2" sqref="T2"/>
    </sheetView>
  </sheetViews>
  <sheetFormatPr defaultColWidth="9.140625" defaultRowHeight="12.75"/>
  <cols>
    <col min="1" max="1" width="11.57421875" style="0" hidden="1" customWidth="1"/>
    <col min="2" max="2" width="5.7109375" style="0" bestFit="1" customWidth="1"/>
    <col min="3" max="3" width="29.140625" style="1" customWidth="1"/>
    <col min="4" max="4" width="35.57421875" style="1" bestFit="1" customWidth="1"/>
    <col min="5" max="5" width="7.7109375" style="1" customWidth="1"/>
    <col min="6" max="6" width="8.421875" style="19" bestFit="1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9.7109375" style="14" customWidth="1"/>
    <col min="13" max="13" width="5.7109375" style="15" customWidth="1"/>
    <col min="14" max="14" width="4.57421875" style="16" customWidth="1"/>
    <col min="15" max="15" width="6.57421875" style="19" customWidth="1"/>
    <col min="16" max="16" width="5.7109375" style="17" customWidth="1"/>
    <col min="17" max="17" width="2.57421875" style="18" customWidth="1"/>
    <col min="18" max="18" width="6.7109375" style="15" customWidth="1"/>
    <col min="19" max="19" width="5.140625" style="4" customWidth="1"/>
    <col min="20" max="20" width="28.421875" style="5" customWidth="1"/>
    <col min="23" max="23" width="22.8515625" style="0" bestFit="1" customWidth="1"/>
  </cols>
  <sheetData>
    <row r="2" spans="3:23" s="100" customFormat="1" ht="18" thickBot="1">
      <c r="C2" s="92" t="s">
        <v>67</v>
      </c>
      <c r="D2" s="92"/>
      <c r="E2" s="92"/>
      <c r="F2" s="93"/>
      <c r="G2" s="94"/>
      <c r="H2" s="95"/>
      <c r="I2" s="94"/>
      <c r="J2" s="95"/>
      <c r="K2" s="94"/>
      <c r="L2" s="95"/>
      <c r="M2" s="94"/>
      <c r="N2" s="94"/>
      <c r="O2" s="93"/>
      <c r="P2" s="96"/>
      <c r="Q2" s="97"/>
      <c r="R2" s="94"/>
      <c r="S2" s="98"/>
      <c r="T2" s="99"/>
      <c r="W2" s="2" t="s">
        <v>328</v>
      </c>
    </row>
    <row r="3" spans="1:25" ht="18" thickBot="1">
      <c r="A3" s="145"/>
      <c r="B3" s="113"/>
      <c r="C3" s="142" t="s">
        <v>116</v>
      </c>
      <c r="D3" s="142"/>
      <c r="E3" s="6"/>
      <c r="F3" s="114" t="s">
        <v>68</v>
      </c>
      <c r="G3" s="115"/>
      <c r="H3" s="116" t="s">
        <v>1</v>
      </c>
      <c r="I3" s="115"/>
      <c r="J3" s="116" t="s">
        <v>2</v>
      </c>
      <c r="K3" s="115"/>
      <c r="L3" s="116" t="s">
        <v>3</v>
      </c>
      <c r="M3" s="115"/>
      <c r="N3" s="117" t="s">
        <v>34</v>
      </c>
      <c r="O3" s="114"/>
      <c r="P3" s="132"/>
      <c r="Q3" s="118"/>
      <c r="R3" s="119" t="s">
        <v>5</v>
      </c>
      <c r="S3" s="120"/>
      <c r="T3" s="113"/>
      <c r="W3" s="185" t="s">
        <v>285</v>
      </c>
      <c r="X3" s="198"/>
      <c r="Y3" s="111" t="s">
        <v>289</v>
      </c>
    </row>
    <row r="4" spans="1:25" ht="13.5" thickBot="1">
      <c r="A4" s="145"/>
      <c r="B4" s="126"/>
      <c r="C4" s="127" t="s">
        <v>148</v>
      </c>
      <c r="D4" s="127" t="s">
        <v>144</v>
      </c>
      <c r="E4" s="127" t="s">
        <v>145</v>
      </c>
      <c r="F4" s="53" t="s">
        <v>6</v>
      </c>
      <c r="G4" s="128"/>
      <c r="H4" s="129" t="s">
        <v>7</v>
      </c>
      <c r="I4" s="128"/>
      <c r="J4" s="129"/>
      <c r="K4" s="128"/>
      <c r="L4" s="129" t="s">
        <v>7</v>
      </c>
      <c r="M4" s="128"/>
      <c r="N4" s="51" t="s">
        <v>10</v>
      </c>
      <c r="O4" s="53" t="s">
        <v>66</v>
      </c>
      <c r="P4" s="65"/>
      <c r="Q4" s="118"/>
      <c r="R4" s="130" t="s">
        <v>9</v>
      </c>
      <c r="S4" s="131"/>
      <c r="T4" s="126"/>
      <c r="V4" s="168">
        <v>76</v>
      </c>
      <c r="W4" s="186" t="s">
        <v>205</v>
      </c>
      <c r="X4" s="199">
        <v>12.29</v>
      </c>
      <c r="Y4" s="111" t="s">
        <v>290</v>
      </c>
    </row>
    <row r="5" spans="1:25" ht="12.75">
      <c r="A5" s="154">
        <v>36779</v>
      </c>
      <c r="B5" s="254">
        <v>76</v>
      </c>
      <c r="C5" s="258" t="s">
        <v>205</v>
      </c>
      <c r="D5" s="258" t="s">
        <v>206</v>
      </c>
      <c r="E5" s="258" t="s">
        <v>147</v>
      </c>
      <c r="F5" s="259">
        <v>12.3</v>
      </c>
      <c r="G5" s="217">
        <f>IF(F5=0,0,VLOOKUP(F5,Tables!$D$3:$E$152,2,TRUE))</f>
        <v>641</v>
      </c>
      <c r="H5" s="260">
        <v>1.51</v>
      </c>
      <c r="I5" s="211">
        <f aca="true" t="shared" si="0" ref="I5:I43">IF(H5=0,0,TRUNC(1.84523*(((H5*100)-75)^1.348)))</f>
        <v>632</v>
      </c>
      <c r="J5" s="260">
        <v>8.28</v>
      </c>
      <c r="K5" s="211">
        <f aca="true" t="shared" si="1" ref="K5:K43">IF(J5=0,0,TRUNC(56.0211*((J5-1.5)^1.05)))</f>
        <v>417</v>
      </c>
      <c r="L5" s="260">
        <v>4.68</v>
      </c>
      <c r="M5" s="211">
        <f aca="true" t="shared" si="2" ref="M5:M43">IF(L5=0,0,TRUNC(0.188807*(((L5*100)-210)^1.41)))</f>
        <v>474</v>
      </c>
      <c r="N5" s="261">
        <v>2</v>
      </c>
      <c r="O5" s="259">
        <v>26.9</v>
      </c>
      <c r="P5" s="211">
        <f aca="true" t="shared" si="3" ref="P5:P43">IF(N5+O5=0,0,TRUNC(0.11193*((254-(N5*60+O5))^1.88)))</f>
        <v>732</v>
      </c>
      <c r="Q5" s="262"/>
      <c r="R5" s="285">
        <f aca="true" t="shared" si="4" ref="R5:R43">SUM(G5,I5,K5,M5,P5)</f>
        <v>2896</v>
      </c>
      <c r="S5" s="255"/>
      <c r="T5" s="256" t="str">
        <f aca="true" t="shared" si="5" ref="T5:T43">C5</f>
        <v>Isabelle Harding</v>
      </c>
      <c r="V5" s="168">
        <v>42</v>
      </c>
      <c r="W5" s="187" t="s">
        <v>168</v>
      </c>
      <c r="X5" s="200">
        <v>12.64</v>
      </c>
      <c r="Y5" s="111" t="s">
        <v>297</v>
      </c>
    </row>
    <row r="6" spans="1:25" s="2" customFormat="1" ht="12.75">
      <c r="A6" s="155">
        <v>36839</v>
      </c>
      <c r="B6" s="270">
        <v>41</v>
      </c>
      <c r="C6" s="273" t="s">
        <v>167</v>
      </c>
      <c r="D6" s="273" t="s">
        <v>130</v>
      </c>
      <c r="E6" s="274" t="s">
        <v>10</v>
      </c>
      <c r="F6" s="275">
        <v>12.6</v>
      </c>
      <c r="G6" s="276">
        <f>IF(F6=0,0,VLOOKUP(F6,Tables!$D$3:$E$152,2,TRUE))</f>
        <v>609</v>
      </c>
      <c r="H6" s="277">
        <v>1.6</v>
      </c>
      <c r="I6" s="276">
        <f t="shared" si="0"/>
        <v>736</v>
      </c>
      <c r="J6" s="277">
        <v>7.2</v>
      </c>
      <c r="K6" s="276">
        <f t="shared" si="1"/>
        <v>348</v>
      </c>
      <c r="L6" s="277">
        <v>4.71</v>
      </c>
      <c r="M6" s="276">
        <f t="shared" si="2"/>
        <v>482</v>
      </c>
      <c r="N6" s="278">
        <v>2</v>
      </c>
      <c r="O6" s="279">
        <v>44.7</v>
      </c>
      <c r="P6" s="276">
        <f t="shared" si="3"/>
        <v>520</v>
      </c>
      <c r="Q6" s="280"/>
      <c r="R6" s="286">
        <f t="shared" si="4"/>
        <v>2695</v>
      </c>
      <c r="S6" s="271"/>
      <c r="T6" s="272" t="str">
        <f t="shared" si="5"/>
        <v>Lucy Fellows</v>
      </c>
      <c r="V6" s="168">
        <v>41</v>
      </c>
      <c r="W6" s="188" t="s">
        <v>167</v>
      </c>
      <c r="X6" s="200">
        <v>12.6</v>
      </c>
      <c r="Y6" s="113" t="s">
        <v>291</v>
      </c>
    </row>
    <row r="7" spans="1:25" s="2" customFormat="1" ht="12.75">
      <c r="A7" s="155">
        <v>36809</v>
      </c>
      <c r="B7" s="168">
        <v>84</v>
      </c>
      <c r="C7" s="244" t="s">
        <v>212</v>
      </c>
      <c r="D7" s="244" t="s">
        <v>121</v>
      </c>
      <c r="E7" s="244" t="s">
        <v>146</v>
      </c>
      <c r="F7" s="266">
        <v>14.4</v>
      </c>
      <c r="G7" s="115">
        <f>IF(F7=0,0,VLOOKUP(F7,Tables!$D$3:$E$152,2,TRUE))</f>
        <v>446</v>
      </c>
      <c r="H7" s="116">
        <v>1.69</v>
      </c>
      <c r="I7" s="115">
        <f t="shared" si="0"/>
        <v>842</v>
      </c>
      <c r="J7" s="116">
        <v>7.61</v>
      </c>
      <c r="K7" s="115">
        <f t="shared" si="1"/>
        <v>374</v>
      </c>
      <c r="L7" s="116">
        <v>4.08</v>
      </c>
      <c r="M7" s="115">
        <f t="shared" si="2"/>
        <v>326</v>
      </c>
      <c r="N7" s="247">
        <v>2</v>
      </c>
      <c r="O7" s="114">
        <v>56.7</v>
      </c>
      <c r="P7" s="115">
        <f t="shared" si="3"/>
        <v>396</v>
      </c>
      <c r="Q7" s="269"/>
      <c r="R7" s="119">
        <f t="shared" si="4"/>
        <v>2384</v>
      </c>
      <c r="S7" s="123"/>
      <c r="T7" s="125" t="str">
        <f t="shared" si="5"/>
        <v>Mabel Smith</v>
      </c>
      <c r="V7" s="168">
        <v>49</v>
      </c>
      <c r="W7" s="187" t="s">
        <v>176</v>
      </c>
      <c r="X7" s="200">
        <v>13.21</v>
      </c>
      <c r="Y7" s="113" t="s">
        <v>304</v>
      </c>
    </row>
    <row r="8" spans="1:25" ht="12.75">
      <c r="A8" s="154">
        <v>36922</v>
      </c>
      <c r="B8" s="270">
        <v>54</v>
      </c>
      <c r="C8" s="281" t="s">
        <v>182</v>
      </c>
      <c r="D8" s="281" t="s">
        <v>181</v>
      </c>
      <c r="E8" s="281" t="s">
        <v>10</v>
      </c>
      <c r="F8" s="275">
        <v>14.6</v>
      </c>
      <c r="G8" s="276">
        <f>IF(F8=0,0,VLOOKUP(F8,Tables!$D$3:$E$152,2,TRUE))</f>
        <v>430</v>
      </c>
      <c r="H8" s="277">
        <v>1.3</v>
      </c>
      <c r="I8" s="276">
        <f t="shared" si="0"/>
        <v>409</v>
      </c>
      <c r="J8" s="277">
        <v>5.88</v>
      </c>
      <c r="K8" s="276">
        <f t="shared" si="1"/>
        <v>264</v>
      </c>
      <c r="L8" s="277">
        <v>4.65</v>
      </c>
      <c r="M8" s="276">
        <f t="shared" si="2"/>
        <v>466</v>
      </c>
      <c r="N8" s="278">
        <v>2</v>
      </c>
      <c r="O8" s="279">
        <v>27.5</v>
      </c>
      <c r="P8" s="276">
        <f t="shared" si="3"/>
        <v>725</v>
      </c>
      <c r="Q8" s="280"/>
      <c r="R8" s="286">
        <f t="shared" si="4"/>
        <v>2294</v>
      </c>
      <c r="S8" s="271"/>
      <c r="T8" s="272" t="str">
        <f t="shared" si="5"/>
        <v>Ella Fryer</v>
      </c>
      <c r="V8" s="168">
        <v>45</v>
      </c>
      <c r="W8" s="189" t="s">
        <v>171</v>
      </c>
      <c r="X8" s="200">
        <v>12.95</v>
      </c>
      <c r="Y8" s="111" t="s">
        <v>294</v>
      </c>
    </row>
    <row r="9" spans="1:25" ht="12.75">
      <c r="A9" s="154">
        <v>36785</v>
      </c>
      <c r="B9" s="254">
        <v>66</v>
      </c>
      <c r="C9" s="216" t="s">
        <v>197</v>
      </c>
      <c r="D9" s="216" t="s">
        <v>198</v>
      </c>
      <c r="E9" s="216" t="s">
        <v>147</v>
      </c>
      <c r="F9" s="263">
        <v>13.6</v>
      </c>
      <c r="G9" s="217">
        <f>IF(F9=0,0,VLOOKUP(F9,Tables!$D$3:$E$152,2,TRUE))</f>
        <v>511</v>
      </c>
      <c r="H9" s="212">
        <v>1.33</v>
      </c>
      <c r="I9" s="211">
        <f t="shared" si="0"/>
        <v>439</v>
      </c>
      <c r="J9" s="212">
        <v>7.78</v>
      </c>
      <c r="K9" s="211">
        <f t="shared" si="1"/>
        <v>385</v>
      </c>
      <c r="L9" s="212">
        <v>4.45</v>
      </c>
      <c r="M9" s="211">
        <f t="shared" si="2"/>
        <v>416</v>
      </c>
      <c r="N9" s="213">
        <v>2</v>
      </c>
      <c r="O9" s="210">
        <v>45.2</v>
      </c>
      <c r="P9" s="211">
        <f t="shared" si="3"/>
        <v>515</v>
      </c>
      <c r="Q9" s="214"/>
      <c r="R9" s="285">
        <f t="shared" si="4"/>
        <v>2266</v>
      </c>
      <c r="S9" s="257"/>
      <c r="T9" s="256" t="str">
        <f t="shared" si="5"/>
        <v>Libby Turbutt</v>
      </c>
      <c r="V9" s="168">
        <v>43</v>
      </c>
      <c r="W9" s="187" t="s">
        <v>169</v>
      </c>
      <c r="X9" s="200">
        <v>12.77</v>
      </c>
      <c r="Y9" s="111" t="s">
        <v>298</v>
      </c>
    </row>
    <row r="10" spans="1:25" ht="12.75">
      <c r="A10" s="158">
        <v>36805</v>
      </c>
      <c r="B10" s="168">
        <v>45</v>
      </c>
      <c r="C10" s="11" t="s">
        <v>171</v>
      </c>
      <c r="D10" s="11" t="s">
        <v>172</v>
      </c>
      <c r="E10" s="11" t="s">
        <v>146</v>
      </c>
      <c r="F10" s="266">
        <v>13</v>
      </c>
      <c r="G10" s="115">
        <f>IF(F10=0,0,VLOOKUP(F10,Tables!$D$3:$E$152,2,TRUE))</f>
        <v>568</v>
      </c>
      <c r="H10" s="116">
        <v>1.33</v>
      </c>
      <c r="I10" s="115">
        <f t="shared" si="0"/>
        <v>439</v>
      </c>
      <c r="J10" s="116">
        <v>7.25</v>
      </c>
      <c r="K10" s="115">
        <f t="shared" si="1"/>
        <v>351</v>
      </c>
      <c r="L10" s="116">
        <v>4.33</v>
      </c>
      <c r="M10" s="115">
        <f t="shared" si="2"/>
        <v>386</v>
      </c>
      <c r="N10" s="247">
        <v>2</v>
      </c>
      <c r="O10" s="114">
        <v>55.7</v>
      </c>
      <c r="P10" s="246">
        <f t="shared" si="3"/>
        <v>406</v>
      </c>
      <c r="Q10" s="253"/>
      <c r="R10" s="119">
        <f t="shared" si="4"/>
        <v>2150</v>
      </c>
      <c r="S10" s="123"/>
      <c r="T10" s="125" t="str">
        <f t="shared" si="5"/>
        <v>Tia Vassell</v>
      </c>
      <c r="V10" s="168">
        <v>65</v>
      </c>
      <c r="W10" s="190" t="s">
        <v>195</v>
      </c>
      <c r="X10" s="200">
        <v>13.12</v>
      </c>
      <c r="Y10" s="111" t="s">
        <v>293</v>
      </c>
    </row>
    <row r="11" spans="1:25" ht="11.25" customHeight="1">
      <c r="A11" s="158">
        <v>37104</v>
      </c>
      <c r="B11" s="270">
        <v>63</v>
      </c>
      <c r="C11" s="281" t="s">
        <v>192</v>
      </c>
      <c r="D11" s="281" t="s">
        <v>193</v>
      </c>
      <c r="E11" s="281" t="s">
        <v>10</v>
      </c>
      <c r="F11" s="275">
        <v>13.8</v>
      </c>
      <c r="G11" s="276">
        <f>IF(F11=0,0,VLOOKUP(F11,Tables!$D$3:$E$152,2,TRUE))</f>
        <v>497</v>
      </c>
      <c r="H11" s="277">
        <v>1.45</v>
      </c>
      <c r="I11" s="276">
        <f t="shared" si="0"/>
        <v>566</v>
      </c>
      <c r="J11" s="277">
        <v>7.71</v>
      </c>
      <c r="K11" s="276">
        <f t="shared" si="1"/>
        <v>381</v>
      </c>
      <c r="L11" s="277">
        <v>4.19</v>
      </c>
      <c r="M11" s="276">
        <f t="shared" si="2"/>
        <v>352</v>
      </c>
      <c r="N11" s="278">
        <v>3</v>
      </c>
      <c r="O11" s="279">
        <v>1.9</v>
      </c>
      <c r="P11" s="282">
        <f t="shared" si="3"/>
        <v>348</v>
      </c>
      <c r="Q11" s="283"/>
      <c r="R11" s="286">
        <f t="shared" si="4"/>
        <v>2144</v>
      </c>
      <c r="S11" s="271"/>
      <c r="T11" s="272" t="str">
        <f t="shared" si="5"/>
        <v>Helaina Hudson</v>
      </c>
      <c r="V11" s="168">
        <v>66</v>
      </c>
      <c r="W11" s="189" t="s">
        <v>197</v>
      </c>
      <c r="X11" s="200">
        <v>13.59</v>
      </c>
      <c r="Y11" s="111" t="s">
        <v>292</v>
      </c>
    </row>
    <row r="12" spans="1:25" ht="13.5" customHeight="1">
      <c r="A12" s="158">
        <v>36663</v>
      </c>
      <c r="B12" s="254">
        <v>65</v>
      </c>
      <c r="C12" s="219" t="s">
        <v>195</v>
      </c>
      <c r="D12" s="219" t="s">
        <v>196</v>
      </c>
      <c r="E12" s="219" t="s">
        <v>147</v>
      </c>
      <c r="F12" s="263">
        <v>13.2</v>
      </c>
      <c r="G12" s="217">
        <f>IF(F12=0,0,VLOOKUP(F12,Tables!$D$3:$E$152,2,TRUE))</f>
        <v>549</v>
      </c>
      <c r="H12" s="212">
        <v>1.36</v>
      </c>
      <c r="I12" s="217">
        <f t="shared" si="0"/>
        <v>470</v>
      </c>
      <c r="J12" s="212">
        <v>7.21</v>
      </c>
      <c r="K12" s="217">
        <f t="shared" si="1"/>
        <v>348</v>
      </c>
      <c r="L12" s="212">
        <v>4.05</v>
      </c>
      <c r="M12" s="217">
        <f t="shared" si="2"/>
        <v>319</v>
      </c>
      <c r="N12" s="213">
        <v>2</v>
      </c>
      <c r="O12" s="210">
        <v>53.3</v>
      </c>
      <c r="P12" s="217">
        <f t="shared" si="3"/>
        <v>430</v>
      </c>
      <c r="Q12" s="264"/>
      <c r="R12" s="287">
        <f t="shared" si="4"/>
        <v>2116</v>
      </c>
      <c r="S12" s="257"/>
      <c r="T12" s="256" t="str">
        <f t="shared" si="5"/>
        <v>Jessie Sargeant</v>
      </c>
      <c r="V12" s="168">
        <v>63</v>
      </c>
      <c r="W12" s="189" t="s">
        <v>192</v>
      </c>
      <c r="X12" s="200">
        <v>13.79</v>
      </c>
      <c r="Y12" s="111" t="s">
        <v>299</v>
      </c>
    </row>
    <row r="13" spans="1:25" ht="12.75">
      <c r="A13" s="158">
        <v>36436</v>
      </c>
      <c r="B13" s="168">
        <v>42</v>
      </c>
      <c r="C13" s="250" t="s">
        <v>168</v>
      </c>
      <c r="D13" s="250" t="s">
        <v>118</v>
      </c>
      <c r="E13" s="11" t="s">
        <v>146</v>
      </c>
      <c r="F13" s="266">
        <v>12.7</v>
      </c>
      <c r="G13" s="115">
        <f>IF(F13=0,0,VLOOKUP(F13,Tables!$D$3:$E$152,2,TRUE))</f>
        <v>599</v>
      </c>
      <c r="H13" s="116">
        <v>1.27</v>
      </c>
      <c r="I13" s="115">
        <f t="shared" si="0"/>
        <v>379</v>
      </c>
      <c r="J13" s="116">
        <v>8.5</v>
      </c>
      <c r="K13" s="115">
        <f t="shared" si="1"/>
        <v>432</v>
      </c>
      <c r="L13" s="116">
        <v>3.97</v>
      </c>
      <c r="M13" s="115">
        <f t="shared" si="2"/>
        <v>301</v>
      </c>
      <c r="N13" s="247">
        <v>2</v>
      </c>
      <c r="O13" s="114">
        <v>57.8</v>
      </c>
      <c r="P13" s="246">
        <f t="shared" si="3"/>
        <v>386</v>
      </c>
      <c r="Q13" s="253"/>
      <c r="R13" s="119">
        <f t="shared" si="4"/>
        <v>2097</v>
      </c>
      <c r="S13" s="123"/>
      <c r="T13" s="125" t="str">
        <f t="shared" si="5"/>
        <v>Emily Callaghan</v>
      </c>
      <c r="V13" s="168">
        <v>84</v>
      </c>
      <c r="W13" s="188" t="s">
        <v>212</v>
      </c>
      <c r="X13" s="200">
        <v>14.37</v>
      </c>
      <c r="Y13" s="111" t="s">
        <v>295</v>
      </c>
    </row>
    <row r="14" spans="1:25" ht="12.75">
      <c r="A14" s="158">
        <v>36587</v>
      </c>
      <c r="B14" s="168">
        <v>43</v>
      </c>
      <c r="C14" s="250" t="s">
        <v>169</v>
      </c>
      <c r="D14" s="250" t="s">
        <v>118</v>
      </c>
      <c r="E14" s="11" t="s">
        <v>146</v>
      </c>
      <c r="F14" s="266">
        <v>12.8</v>
      </c>
      <c r="G14" s="115">
        <f>IF(F14=0,0,VLOOKUP(F14,Tables!$D$3:$E$152,2,TRUE))</f>
        <v>588</v>
      </c>
      <c r="H14" s="116">
        <v>1.27</v>
      </c>
      <c r="I14" s="115">
        <f t="shared" si="0"/>
        <v>379</v>
      </c>
      <c r="J14" s="116">
        <v>6.91</v>
      </c>
      <c r="K14" s="115">
        <f t="shared" si="1"/>
        <v>329</v>
      </c>
      <c r="L14" s="116">
        <v>4.5</v>
      </c>
      <c r="M14" s="115">
        <f t="shared" si="2"/>
        <v>428</v>
      </c>
      <c r="N14" s="247">
        <v>2</v>
      </c>
      <c r="O14" s="114">
        <v>59.3</v>
      </c>
      <c r="P14" s="246">
        <f t="shared" si="3"/>
        <v>372</v>
      </c>
      <c r="Q14" s="253"/>
      <c r="R14" s="119">
        <f t="shared" si="4"/>
        <v>2096</v>
      </c>
      <c r="S14" s="123"/>
      <c r="T14" s="125" t="str">
        <f t="shared" si="5"/>
        <v>Asmara Griffiths</v>
      </c>
      <c r="V14" s="168">
        <v>77</v>
      </c>
      <c r="W14" s="191" t="s">
        <v>258</v>
      </c>
      <c r="X14" s="200">
        <v>13.79</v>
      </c>
      <c r="Y14" s="111" t="s">
        <v>305</v>
      </c>
    </row>
    <row r="15" spans="1:25" ht="12.75">
      <c r="A15" s="154">
        <v>36469</v>
      </c>
      <c r="B15" s="168">
        <v>79</v>
      </c>
      <c r="C15" s="6" t="s">
        <v>260</v>
      </c>
      <c r="D15" s="6" t="s">
        <v>207</v>
      </c>
      <c r="E15" s="6" t="s">
        <v>10</v>
      </c>
      <c r="F15" s="137">
        <v>14.1</v>
      </c>
      <c r="G15" s="7">
        <f>IF(F15=0,0,VLOOKUP(F15,Tables!$D$3:$E$152,2,TRUE))</f>
        <v>471</v>
      </c>
      <c r="H15" s="3">
        <v>1.39</v>
      </c>
      <c r="I15" s="7">
        <f t="shared" si="0"/>
        <v>502</v>
      </c>
      <c r="J15" s="3">
        <v>5.78</v>
      </c>
      <c r="K15" s="7">
        <f t="shared" si="1"/>
        <v>257</v>
      </c>
      <c r="L15" s="3">
        <v>3.96</v>
      </c>
      <c r="M15" s="7">
        <f t="shared" si="2"/>
        <v>299</v>
      </c>
      <c r="N15" s="8">
        <v>2</v>
      </c>
      <c r="O15" s="21">
        <v>43.7</v>
      </c>
      <c r="P15" s="24">
        <f t="shared" si="3"/>
        <v>531</v>
      </c>
      <c r="Q15" s="9"/>
      <c r="R15" s="288">
        <f t="shared" si="4"/>
        <v>2060</v>
      </c>
      <c r="S15" s="123"/>
      <c r="T15" s="125" t="str">
        <f t="shared" si="5"/>
        <v>Emilia Chittenden</v>
      </c>
      <c r="V15" s="168">
        <v>68</v>
      </c>
      <c r="W15" s="188" t="s">
        <v>275</v>
      </c>
      <c r="X15" s="200">
        <v>15.22</v>
      </c>
      <c r="Y15" s="111" t="s">
        <v>308</v>
      </c>
    </row>
    <row r="16" spans="1:25" ht="12.75">
      <c r="A16" s="154">
        <v>36469</v>
      </c>
      <c r="B16" s="168">
        <v>82</v>
      </c>
      <c r="C16" s="244" t="s">
        <v>210</v>
      </c>
      <c r="D16" s="244" t="s">
        <v>121</v>
      </c>
      <c r="E16" s="6" t="s">
        <v>146</v>
      </c>
      <c r="F16" s="266">
        <v>15</v>
      </c>
      <c r="G16" s="115">
        <f>IF(F16=0,0,VLOOKUP(F16,Tables!$D$3:$E$152,2,TRUE))</f>
        <v>399</v>
      </c>
      <c r="H16" s="116">
        <v>1.42</v>
      </c>
      <c r="I16" s="115">
        <f t="shared" si="0"/>
        <v>534</v>
      </c>
      <c r="J16" s="116">
        <v>5.59</v>
      </c>
      <c r="K16" s="115">
        <f t="shared" si="1"/>
        <v>245</v>
      </c>
      <c r="L16" s="116">
        <v>3.86</v>
      </c>
      <c r="M16" s="115">
        <f t="shared" si="2"/>
        <v>276</v>
      </c>
      <c r="N16" s="247">
        <v>2</v>
      </c>
      <c r="O16" s="114">
        <v>40.8</v>
      </c>
      <c r="P16" s="246">
        <f t="shared" si="3"/>
        <v>564</v>
      </c>
      <c r="Q16" s="253"/>
      <c r="R16" s="119">
        <f t="shared" si="4"/>
        <v>2018</v>
      </c>
      <c r="S16" s="123"/>
      <c r="T16" s="125" t="str">
        <f t="shared" si="5"/>
        <v>Gabriella Thoburn</v>
      </c>
      <c r="V16" s="168">
        <v>64</v>
      </c>
      <c r="W16" s="189" t="s">
        <v>194</v>
      </c>
      <c r="X16" s="200">
        <v>14.48</v>
      </c>
      <c r="Y16" s="111" t="s">
        <v>313</v>
      </c>
    </row>
    <row r="17" spans="1:25" ht="12.75">
      <c r="A17" s="154">
        <v>36585</v>
      </c>
      <c r="B17" s="270">
        <v>53</v>
      </c>
      <c r="C17" s="273" t="s">
        <v>180</v>
      </c>
      <c r="D17" s="273" t="s">
        <v>181</v>
      </c>
      <c r="E17" s="274" t="s">
        <v>10</v>
      </c>
      <c r="F17" s="275">
        <v>14</v>
      </c>
      <c r="G17" s="276">
        <f>IF(F17=0,0,VLOOKUP(F17,Tables!$D$3:$E$152,2,TRUE))</f>
        <v>480</v>
      </c>
      <c r="H17" s="277">
        <v>1.42</v>
      </c>
      <c r="I17" s="276">
        <f t="shared" si="0"/>
        <v>534</v>
      </c>
      <c r="J17" s="277">
        <v>4.56</v>
      </c>
      <c r="K17" s="276">
        <f t="shared" si="1"/>
        <v>181</v>
      </c>
      <c r="L17" s="277">
        <v>4.4</v>
      </c>
      <c r="M17" s="276">
        <f t="shared" si="2"/>
        <v>403</v>
      </c>
      <c r="N17" s="278">
        <v>2</v>
      </c>
      <c r="O17" s="279">
        <v>57.2</v>
      </c>
      <c r="P17" s="282">
        <f t="shared" si="3"/>
        <v>392</v>
      </c>
      <c r="Q17" s="283"/>
      <c r="R17" s="286">
        <f t="shared" si="4"/>
        <v>1990</v>
      </c>
      <c r="S17" s="271"/>
      <c r="T17" s="272" t="str">
        <f t="shared" si="5"/>
        <v>Kasia Brown</v>
      </c>
      <c r="V17" s="168">
        <v>55</v>
      </c>
      <c r="W17" s="188" t="s">
        <v>183</v>
      </c>
      <c r="X17" s="200">
        <v>14.41</v>
      </c>
      <c r="Y17" s="111" t="s">
        <v>317</v>
      </c>
    </row>
    <row r="18" spans="1:25" ht="12.75">
      <c r="A18" s="154">
        <v>36703</v>
      </c>
      <c r="B18" s="168">
        <v>83</v>
      </c>
      <c r="C18" s="6" t="s">
        <v>211</v>
      </c>
      <c r="D18" s="6" t="s">
        <v>121</v>
      </c>
      <c r="E18" s="6" t="s">
        <v>146</v>
      </c>
      <c r="F18" s="266">
        <v>15.7</v>
      </c>
      <c r="G18" s="115">
        <f>IF(F18=0,0,VLOOKUP(F18,Tables!$D$3:$E$152,2,TRUE))</f>
        <v>348</v>
      </c>
      <c r="H18" s="116">
        <v>1.45</v>
      </c>
      <c r="I18" s="115">
        <f t="shared" si="0"/>
        <v>566</v>
      </c>
      <c r="J18" s="116">
        <v>6.52</v>
      </c>
      <c r="K18" s="115">
        <f t="shared" si="1"/>
        <v>304</v>
      </c>
      <c r="L18" s="116">
        <v>3.63</v>
      </c>
      <c r="M18" s="115">
        <f t="shared" si="2"/>
        <v>227</v>
      </c>
      <c r="N18" s="247">
        <v>2</v>
      </c>
      <c r="O18" s="114">
        <v>50.3</v>
      </c>
      <c r="P18" s="115">
        <f t="shared" si="3"/>
        <v>460</v>
      </c>
      <c r="Q18" s="269"/>
      <c r="R18" s="119">
        <f t="shared" si="4"/>
        <v>1905</v>
      </c>
      <c r="S18" s="123"/>
      <c r="T18" s="125" t="str">
        <f t="shared" si="5"/>
        <v>Sasha Howard</v>
      </c>
      <c r="V18" s="168">
        <v>67</v>
      </c>
      <c r="W18" s="188" t="s">
        <v>267</v>
      </c>
      <c r="X18" s="200">
        <v>13.95</v>
      </c>
      <c r="Y18" s="111" t="s">
        <v>318</v>
      </c>
    </row>
    <row r="19" spans="1:25" ht="12.75">
      <c r="A19" s="154">
        <v>36578</v>
      </c>
      <c r="B19" s="168">
        <v>49</v>
      </c>
      <c r="C19" s="250" t="s">
        <v>176</v>
      </c>
      <c r="D19" s="250" t="s">
        <v>119</v>
      </c>
      <c r="E19" s="11" t="s">
        <v>146</v>
      </c>
      <c r="F19" s="266">
        <v>13.3</v>
      </c>
      <c r="G19" s="115">
        <f>IF(F19=0,0,VLOOKUP(F19,Tables!$D$3:$E$152,2,TRUE))</f>
        <v>539</v>
      </c>
      <c r="H19" s="116">
        <v>1.18</v>
      </c>
      <c r="I19" s="115">
        <f t="shared" si="0"/>
        <v>293</v>
      </c>
      <c r="J19" s="116">
        <v>7.91</v>
      </c>
      <c r="K19" s="115">
        <f t="shared" si="1"/>
        <v>394</v>
      </c>
      <c r="L19" s="116">
        <v>3.9</v>
      </c>
      <c r="M19" s="115">
        <f t="shared" si="2"/>
        <v>285</v>
      </c>
      <c r="N19" s="247">
        <v>2</v>
      </c>
      <c r="O19" s="114">
        <v>57.8</v>
      </c>
      <c r="P19" s="115">
        <f t="shared" si="3"/>
        <v>386</v>
      </c>
      <c r="Q19" s="269"/>
      <c r="R19" s="119">
        <f t="shared" si="4"/>
        <v>1897</v>
      </c>
      <c r="S19" s="123"/>
      <c r="T19" s="125" t="str">
        <f t="shared" si="5"/>
        <v>Arabella Zeier</v>
      </c>
      <c r="V19" s="168">
        <v>79</v>
      </c>
      <c r="W19" s="191" t="s">
        <v>260</v>
      </c>
      <c r="X19" s="200">
        <v>14.08</v>
      </c>
      <c r="Y19" s="111" t="s">
        <v>302</v>
      </c>
    </row>
    <row r="20" spans="1:25" ht="12.75">
      <c r="A20" s="154">
        <v>36501</v>
      </c>
      <c r="B20" s="168">
        <v>69</v>
      </c>
      <c r="C20" s="11" t="s">
        <v>269</v>
      </c>
      <c r="D20" s="11" t="s">
        <v>121</v>
      </c>
      <c r="E20" s="11" t="s">
        <v>146</v>
      </c>
      <c r="F20" s="266">
        <v>17.2</v>
      </c>
      <c r="G20" s="115">
        <f>IF(F20=0,0,VLOOKUP(F20,Tables!$D$3:$E$152,2,TRUE))</f>
        <v>251</v>
      </c>
      <c r="H20" s="116">
        <v>1.27</v>
      </c>
      <c r="I20" s="115">
        <f t="shared" si="0"/>
        <v>379</v>
      </c>
      <c r="J20" s="116">
        <v>5.56</v>
      </c>
      <c r="K20" s="115">
        <f t="shared" si="1"/>
        <v>243</v>
      </c>
      <c r="L20" s="116">
        <v>4.25</v>
      </c>
      <c r="M20" s="115">
        <f t="shared" si="2"/>
        <v>367</v>
      </c>
      <c r="N20" s="247">
        <v>2</v>
      </c>
      <c r="O20" s="114">
        <v>34.1</v>
      </c>
      <c r="P20" s="115">
        <f t="shared" si="3"/>
        <v>642</v>
      </c>
      <c r="Q20" s="269"/>
      <c r="R20" s="119">
        <f t="shared" si="4"/>
        <v>1882</v>
      </c>
      <c r="S20" s="123"/>
      <c r="T20" s="125" t="str">
        <f t="shared" si="5"/>
        <v>Stella Thomas </v>
      </c>
      <c r="V20" s="168">
        <v>71</v>
      </c>
      <c r="W20" s="187" t="s">
        <v>200</v>
      </c>
      <c r="X20" s="200">
        <v>14.94</v>
      </c>
      <c r="Y20" s="111" t="s">
        <v>324</v>
      </c>
    </row>
    <row r="21" spans="1:25" ht="12.75">
      <c r="A21" s="154">
        <v>36483</v>
      </c>
      <c r="B21" s="270">
        <v>77</v>
      </c>
      <c r="C21" s="233" t="s">
        <v>258</v>
      </c>
      <c r="D21" s="233" t="s">
        <v>207</v>
      </c>
      <c r="E21" s="233" t="s">
        <v>10</v>
      </c>
      <c r="F21" s="275">
        <v>13.8</v>
      </c>
      <c r="G21" s="276">
        <f>IF(F21=0,0,VLOOKUP(F21,Tables!$D$3:$E$152,2,TRUE))</f>
        <v>497</v>
      </c>
      <c r="H21" s="277">
        <v>1.24</v>
      </c>
      <c r="I21" s="282">
        <f t="shared" si="0"/>
        <v>350</v>
      </c>
      <c r="J21" s="277">
        <v>6.82</v>
      </c>
      <c r="K21" s="282">
        <f t="shared" si="1"/>
        <v>324</v>
      </c>
      <c r="L21" s="277">
        <v>4</v>
      </c>
      <c r="M21" s="282">
        <f t="shared" si="2"/>
        <v>308</v>
      </c>
      <c r="N21" s="278">
        <v>3</v>
      </c>
      <c r="O21" s="279">
        <v>1.5</v>
      </c>
      <c r="P21" s="282">
        <f t="shared" si="3"/>
        <v>351</v>
      </c>
      <c r="Q21" s="284"/>
      <c r="R21" s="289">
        <f t="shared" si="4"/>
        <v>1830</v>
      </c>
      <c r="S21" s="271"/>
      <c r="T21" s="272" t="str">
        <f t="shared" si="5"/>
        <v>Georgie Gathercole</v>
      </c>
      <c r="V21" s="168">
        <v>56</v>
      </c>
      <c r="W21" s="188" t="s">
        <v>184</v>
      </c>
      <c r="X21" s="200">
        <v>14.08</v>
      </c>
      <c r="Y21" s="111" t="s">
        <v>320</v>
      </c>
    </row>
    <row r="22" spans="1:25" ht="12.75">
      <c r="A22" s="154">
        <v>36407</v>
      </c>
      <c r="B22" s="168">
        <v>52</v>
      </c>
      <c r="C22" s="244" t="s">
        <v>179</v>
      </c>
      <c r="D22" s="244" t="s">
        <v>119</v>
      </c>
      <c r="E22" s="146" t="s">
        <v>146</v>
      </c>
      <c r="F22" s="266">
        <v>14.1</v>
      </c>
      <c r="G22" s="115">
        <f>IF(F22=0,0,VLOOKUP(F22,Tables!$D$3:$E$152,2,TRUE))</f>
        <v>471</v>
      </c>
      <c r="H22" s="116">
        <v>1.39</v>
      </c>
      <c r="I22" s="115">
        <f t="shared" si="0"/>
        <v>502</v>
      </c>
      <c r="J22" s="116">
        <v>5.17</v>
      </c>
      <c r="K22" s="115">
        <f t="shared" si="1"/>
        <v>219</v>
      </c>
      <c r="L22" s="116">
        <v>3.87</v>
      </c>
      <c r="M22" s="115">
        <f t="shared" si="2"/>
        <v>279</v>
      </c>
      <c r="N22" s="247">
        <v>3</v>
      </c>
      <c r="O22" s="114">
        <v>1.7</v>
      </c>
      <c r="P22" s="246">
        <f t="shared" si="3"/>
        <v>350</v>
      </c>
      <c r="Q22" s="253"/>
      <c r="R22" s="119">
        <f t="shared" si="4"/>
        <v>1821</v>
      </c>
      <c r="S22" s="123"/>
      <c r="T22" s="125" t="str">
        <f t="shared" si="5"/>
        <v>Lily Howell</v>
      </c>
      <c r="V22" s="168">
        <v>54</v>
      </c>
      <c r="W22" s="189" t="s">
        <v>182</v>
      </c>
      <c r="X22" s="200">
        <v>14.56</v>
      </c>
      <c r="Y22" s="111" t="s">
        <v>300</v>
      </c>
    </row>
    <row r="23" spans="1:25" ht="12.75">
      <c r="A23" s="154">
        <v>36784</v>
      </c>
      <c r="B23" s="168">
        <v>50</v>
      </c>
      <c r="C23" s="11" t="s">
        <v>177</v>
      </c>
      <c r="D23" s="11" t="s">
        <v>119</v>
      </c>
      <c r="E23" s="11" t="s">
        <v>146</v>
      </c>
      <c r="F23" s="266">
        <v>15.3</v>
      </c>
      <c r="G23" s="115">
        <f>IF(F23=0,0,VLOOKUP(F23,Tables!$D$3:$E$152,2,TRUE))</f>
        <v>376</v>
      </c>
      <c r="H23" s="116">
        <v>1.12</v>
      </c>
      <c r="I23" s="115">
        <f t="shared" si="0"/>
        <v>239</v>
      </c>
      <c r="J23" s="116">
        <v>6.18</v>
      </c>
      <c r="K23" s="115">
        <f t="shared" si="1"/>
        <v>283</v>
      </c>
      <c r="L23" s="116">
        <v>4.11</v>
      </c>
      <c r="M23" s="115">
        <f t="shared" si="2"/>
        <v>333</v>
      </c>
      <c r="N23" s="247">
        <v>2</v>
      </c>
      <c r="O23" s="114">
        <v>39.1</v>
      </c>
      <c r="P23" s="246">
        <f t="shared" si="3"/>
        <v>583</v>
      </c>
      <c r="Q23" s="253"/>
      <c r="R23" s="119">
        <f t="shared" si="4"/>
        <v>1814</v>
      </c>
      <c r="S23" s="123"/>
      <c r="T23" s="125" t="str">
        <f t="shared" si="5"/>
        <v>Sophie Griffith</v>
      </c>
      <c r="V23" s="168">
        <v>57</v>
      </c>
      <c r="W23" s="188" t="s">
        <v>185</v>
      </c>
      <c r="X23" s="200">
        <v>15.25</v>
      </c>
      <c r="Y23" s="111" t="s">
        <v>315</v>
      </c>
    </row>
    <row r="24" spans="1:25" ht="12.75">
      <c r="A24" s="154">
        <v>36444</v>
      </c>
      <c r="B24" s="168">
        <v>44</v>
      </c>
      <c r="C24" s="250" t="s">
        <v>170</v>
      </c>
      <c r="D24" s="250" t="s">
        <v>118</v>
      </c>
      <c r="E24" s="11" t="s">
        <v>146</v>
      </c>
      <c r="F24" s="266">
        <v>16.2</v>
      </c>
      <c r="G24" s="115">
        <f>IF(F24=0,0,VLOOKUP(F24,Tables!$D$3:$E$152,2,TRUE))</f>
        <v>314</v>
      </c>
      <c r="H24" s="116">
        <v>1.27</v>
      </c>
      <c r="I24" s="115">
        <f t="shared" si="0"/>
        <v>379</v>
      </c>
      <c r="J24" s="116">
        <v>6.2</v>
      </c>
      <c r="K24" s="115">
        <f t="shared" si="1"/>
        <v>284</v>
      </c>
      <c r="L24" s="116">
        <v>3.33</v>
      </c>
      <c r="M24" s="115">
        <f t="shared" si="2"/>
        <v>167</v>
      </c>
      <c r="N24" s="247">
        <v>2</v>
      </c>
      <c r="O24" s="114">
        <v>32.1</v>
      </c>
      <c r="P24" s="246">
        <f t="shared" si="3"/>
        <v>667</v>
      </c>
      <c r="Q24" s="253"/>
      <c r="R24" s="119">
        <f t="shared" si="4"/>
        <v>1811</v>
      </c>
      <c r="S24" s="123"/>
      <c r="T24" s="125" t="str">
        <f t="shared" si="5"/>
        <v>Saskia Birt</v>
      </c>
      <c r="V24" s="168">
        <v>52</v>
      </c>
      <c r="W24" s="188" t="s">
        <v>179</v>
      </c>
      <c r="X24" s="200">
        <v>14.1</v>
      </c>
      <c r="Y24" s="111" t="s">
        <v>306</v>
      </c>
    </row>
    <row r="25" spans="1:25" ht="12.75">
      <c r="A25" s="154">
        <v>36584</v>
      </c>
      <c r="B25" s="254">
        <v>72</v>
      </c>
      <c r="C25" s="206" t="s">
        <v>201</v>
      </c>
      <c r="D25" s="206" t="s">
        <v>137</v>
      </c>
      <c r="E25" s="206" t="s">
        <v>147</v>
      </c>
      <c r="F25" s="263">
        <v>14.1</v>
      </c>
      <c r="G25" s="217">
        <f>IF(F25=0,0,VLOOKUP(F25,Tables!$D$3:$E$152,2,TRUE))</f>
        <v>471</v>
      </c>
      <c r="H25" s="212">
        <v>1.39</v>
      </c>
      <c r="I25" s="217">
        <f t="shared" si="0"/>
        <v>502</v>
      </c>
      <c r="J25" s="212">
        <v>3.73</v>
      </c>
      <c r="K25" s="217">
        <f t="shared" si="1"/>
        <v>130</v>
      </c>
      <c r="L25" s="212">
        <v>4.26</v>
      </c>
      <c r="M25" s="217">
        <f t="shared" si="2"/>
        <v>369</v>
      </c>
      <c r="N25" s="213">
        <v>3</v>
      </c>
      <c r="O25" s="210">
        <v>5.7</v>
      </c>
      <c r="P25" s="211">
        <f t="shared" si="3"/>
        <v>314</v>
      </c>
      <c r="Q25" s="218"/>
      <c r="R25" s="287">
        <f t="shared" si="4"/>
        <v>1786</v>
      </c>
      <c r="S25" s="257"/>
      <c r="T25" s="256" t="str">
        <f t="shared" si="5"/>
        <v>Lauren Martin</v>
      </c>
      <c r="V25" s="168">
        <v>53</v>
      </c>
      <c r="W25" s="188" t="s">
        <v>180</v>
      </c>
      <c r="X25" s="200">
        <v>13.94</v>
      </c>
      <c r="Y25" s="111" t="s">
        <v>296</v>
      </c>
    </row>
    <row r="26" spans="1:25" ht="12.75">
      <c r="A26" s="154">
        <v>36456</v>
      </c>
      <c r="B26" s="270">
        <v>64</v>
      </c>
      <c r="C26" s="281" t="s">
        <v>194</v>
      </c>
      <c r="D26" s="281" t="s">
        <v>193</v>
      </c>
      <c r="E26" s="273" t="s">
        <v>10</v>
      </c>
      <c r="F26" s="275">
        <v>14.5</v>
      </c>
      <c r="G26" s="276">
        <f>IF(F26=0,0,VLOOKUP(F26,Tables!$D$3:$E$152,2,TRUE))</f>
        <v>438</v>
      </c>
      <c r="H26" s="277">
        <v>1.21</v>
      </c>
      <c r="I26" s="276">
        <f t="shared" si="0"/>
        <v>321</v>
      </c>
      <c r="J26" s="277">
        <v>6.87</v>
      </c>
      <c r="K26" s="276">
        <f t="shared" si="1"/>
        <v>327</v>
      </c>
      <c r="L26" s="277">
        <v>3.59</v>
      </c>
      <c r="M26" s="276">
        <f t="shared" si="2"/>
        <v>218</v>
      </c>
      <c r="N26" s="278">
        <v>2</v>
      </c>
      <c r="O26" s="279">
        <v>52.6</v>
      </c>
      <c r="P26" s="282">
        <f t="shared" si="3"/>
        <v>437</v>
      </c>
      <c r="Q26" s="283"/>
      <c r="R26" s="286">
        <f t="shared" si="4"/>
        <v>1741</v>
      </c>
      <c r="S26" s="271"/>
      <c r="T26" s="272" t="str">
        <f t="shared" si="5"/>
        <v>May Addison </v>
      </c>
      <c r="V26" s="168">
        <v>50</v>
      </c>
      <c r="W26" s="189" t="s">
        <v>177</v>
      </c>
      <c r="X26" s="200">
        <v>15.22</v>
      </c>
      <c r="Y26" s="111" t="s">
        <v>311</v>
      </c>
    </row>
    <row r="27" spans="1:25" ht="12.75">
      <c r="A27" s="154">
        <v>36809</v>
      </c>
      <c r="B27" s="168">
        <v>46</v>
      </c>
      <c r="C27" s="11" t="s">
        <v>173</v>
      </c>
      <c r="D27" s="11" t="s">
        <v>172</v>
      </c>
      <c r="E27" s="11" t="s">
        <v>146</v>
      </c>
      <c r="F27" s="266">
        <v>14.5</v>
      </c>
      <c r="G27" s="115">
        <f>IF(F27=0,0,VLOOKUP(F27,Tables!$D$3:$E$152,2,TRUE))</f>
        <v>438</v>
      </c>
      <c r="H27" s="116">
        <v>1.33</v>
      </c>
      <c r="I27" s="115">
        <f t="shared" si="0"/>
        <v>439</v>
      </c>
      <c r="J27" s="116">
        <v>5.05</v>
      </c>
      <c r="K27" s="115">
        <f t="shared" si="1"/>
        <v>211</v>
      </c>
      <c r="L27" s="116">
        <v>3.7</v>
      </c>
      <c r="M27" s="115">
        <f t="shared" si="2"/>
        <v>242</v>
      </c>
      <c r="N27" s="247">
        <v>2</v>
      </c>
      <c r="O27" s="114">
        <v>57.6</v>
      </c>
      <c r="P27" s="115">
        <f t="shared" si="3"/>
        <v>388</v>
      </c>
      <c r="Q27" s="269"/>
      <c r="R27" s="119">
        <f t="shared" si="4"/>
        <v>1718</v>
      </c>
      <c r="S27" s="123"/>
      <c r="T27" s="125" t="str">
        <f t="shared" si="5"/>
        <v>Candice Ruiz</v>
      </c>
      <c r="V27" s="168">
        <v>51</v>
      </c>
      <c r="W27" s="187" t="s">
        <v>178</v>
      </c>
      <c r="X27" s="200">
        <v>16.84</v>
      </c>
      <c r="Y27" s="111" t="s">
        <v>312</v>
      </c>
    </row>
    <row r="28" spans="1:25" ht="12.75">
      <c r="A28" s="154">
        <v>36609</v>
      </c>
      <c r="B28" s="270">
        <v>55</v>
      </c>
      <c r="C28" s="273" t="s">
        <v>183</v>
      </c>
      <c r="D28" s="273" t="s">
        <v>181</v>
      </c>
      <c r="E28" s="273" t="s">
        <v>10</v>
      </c>
      <c r="F28" s="275">
        <v>14.5</v>
      </c>
      <c r="G28" s="276">
        <f>IF(F28=0,0,VLOOKUP(F28,Tables!$D$3:$E$152,2,TRUE))</f>
        <v>438</v>
      </c>
      <c r="H28" s="277">
        <v>1.24</v>
      </c>
      <c r="I28" s="276">
        <f t="shared" si="0"/>
        <v>350</v>
      </c>
      <c r="J28" s="277">
        <v>6.35</v>
      </c>
      <c r="K28" s="276">
        <f t="shared" si="1"/>
        <v>294</v>
      </c>
      <c r="L28" s="277">
        <v>3.87</v>
      </c>
      <c r="M28" s="276">
        <f t="shared" si="2"/>
        <v>279</v>
      </c>
      <c r="N28" s="278">
        <v>3</v>
      </c>
      <c r="O28" s="279">
        <v>5</v>
      </c>
      <c r="P28" s="276">
        <f t="shared" si="3"/>
        <v>320</v>
      </c>
      <c r="Q28" s="280"/>
      <c r="R28" s="286">
        <f t="shared" si="4"/>
        <v>1681</v>
      </c>
      <c r="S28" s="271"/>
      <c r="T28" s="272" t="str">
        <f t="shared" si="5"/>
        <v>Amelia Cheeseman</v>
      </c>
      <c r="V28" s="168">
        <v>83</v>
      </c>
      <c r="W28" s="191" t="s">
        <v>211</v>
      </c>
      <c r="X28" s="200">
        <v>15.68</v>
      </c>
      <c r="Y28" s="111" t="s">
        <v>303</v>
      </c>
    </row>
    <row r="29" spans="1:25" ht="12.75">
      <c r="A29" s="154">
        <v>36415</v>
      </c>
      <c r="B29" s="168">
        <v>51</v>
      </c>
      <c r="C29" s="250" t="s">
        <v>178</v>
      </c>
      <c r="D29" s="250" t="s">
        <v>119</v>
      </c>
      <c r="E29" s="11" t="s">
        <v>146</v>
      </c>
      <c r="F29" s="266">
        <v>16.9</v>
      </c>
      <c r="G29" s="115">
        <f>IF(F29=0,0,VLOOKUP(F29,Tables!$D$3:$E$152,2,TRUE))</f>
        <v>269</v>
      </c>
      <c r="H29" s="116">
        <v>1.12</v>
      </c>
      <c r="I29" s="115">
        <f t="shared" si="0"/>
        <v>239</v>
      </c>
      <c r="J29" s="116">
        <v>7.81</v>
      </c>
      <c r="K29" s="115">
        <f t="shared" si="1"/>
        <v>387</v>
      </c>
      <c r="L29" s="116">
        <v>3.75</v>
      </c>
      <c r="M29" s="115">
        <f t="shared" si="2"/>
        <v>252</v>
      </c>
      <c r="N29" s="247">
        <v>2</v>
      </c>
      <c r="O29" s="114">
        <v>46.7</v>
      </c>
      <c r="P29" s="115">
        <f t="shared" si="3"/>
        <v>498</v>
      </c>
      <c r="Q29" s="269"/>
      <c r="R29" s="119">
        <f t="shared" si="4"/>
        <v>1645</v>
      </c>
      <c r="S29" s="123"/>
      <c r="T29" s="125" t="str">
        <f t="shared" si="5"/>
        <v>Orla Harvey</v>
      </c>
      <c r="V29" s="168">
        <v>46</v>
      </c>
      <c r="W29" s="189" t="s">
        <v>173</v>
      </c>
      <c r="X29" s="200">
        <v>14.43</v>
      </c>
      <c r="Y29" s="111" t="s">
        <v>314</v>
      </c>
    </row>
    <row r="30" spans="1:25" ht="12.75">
      <c r="A30" s="154">
        <v>36462</v>
      </c>
      <c r="B30" s="270">
        <v>57</v>
      </c>
      <c r="C30" s="273" t="s">
        <v>185</v>
      </c>
      <c r="D30" s="273" t="s">
        <v>181</v>
      </c>
      <c r="E30" s="273" t="s">
        <v>10</v>
      </c>
      <c r="F30" s="275">
        <v>15.3</v>
      </c>
      <c r="G30" s="276">
        <f>IF(F30=0,0,VLOOKUP(F30,Tables!$D$3:$E$152,2,TRUE))</f>
        <v>376</v>
      </c>
      <c r="H30" s="277">
        <v>1.3</v>
      </c>
      <c r="I30" s="282">
        <f t="shared" si="0"/>
        <v>409</v>
      </c>
      <c r="J30" s="277">
        <v>6.73</v>
      </c>
      <c r="K30" s="282">
        <f t="shared" si="1"/>
        <v>318</v>
      </c>
      <c r="L30" s="277">
        <v>3.27</v>
      </c>
      <c r="M30" s="282">
        <f t="shared" si="2"/>
        <v>155</v>
      </c>
      <c r="N30" s="278">
        <v>3</v>
      </c>
      <c r="O30" s="279">
        <v>0.5</v>
      </c>
      <c r="P30" s="282">
        <f t="shared" si="3"/>
        <v>361</v>
      </c>
      <c r="Q30" s="284"/>
      <c r="R30" s="289">
        <f t="shared" si="4"/>
        <v>1619</v>
      </c>
      <c r="S30" s="271"/>
      <c r="T30" s="272" t="str">
        <f t="shared" si="5"/>
        <v>Cleva Cullen</v>
      </c>
      <c r="V30" s="168">
        <v>82</v>
      </c>
      <c r="W30" s="192" t="s">
        <v>210</v>
      </c>
      <c r="X30" s="200">
        <v>14.93</v>
      </c>
      <c r="Y30" s="111" t="s">
        <v>301</v>
      </c>
    </row>
    <row r="31" spans="1:25" ht="12.75">
      <c r="A31" s="154">
        <v>36478</v>
      </c>
      <c r="B31" s="168">
        <v>68</v>
      </c>
      <c r="C31" s="244" t="s">
        <v>275</v>
      </c>
      <c r="D31" s="244" t="s">
        <v>121</v>
      </c>
      <c r="E31" s="146" t="s">
        <v>146</v>
      </c>
      <c r="F31" s="266">
        <v>15.3</v>
      </c>
      <c r="G31" s="115">
        <f>IF(F31=0,0,VLOOKUP(F31,Tables!$D$3:$E$152,2,TRUE))</f>
        <v>376</v>
      </c>
      <c r="H31" s="116">
        <v>1.18</v>
      </c>
      <c r="I31" s="115">
        <f t="shared" si="0"/>
        <v>293</v>
      </c>
      <c r="J31" s="116">
        <v>8.61</v>
      </c>
      <c r="K31" s="115">
        <f t="shared" si="1"/>
        <v>439</v>
      </c>
      <c r="L31" s="116">
        <v>4.14</v>
      </c>
      <c r="M31" s="115">
        <f t="shared" si="2"/>
        <v>340</v>
      </c>
      <c r="N31" s="247">
        <v>3</v>
      </c>
      <c r="O31" s="114">
        <v>26</v>
      </c>
      <c r="P31" s="246">
        <f t="shared" si="3"/>
        <v>162</v>
      </c>
      <c r="Q31" s="253"/>
      <c r="R31" s="119">
        <f t="shared" si="4"/>
        <v>1610</v>
      </c>
      <c r="S31" s="123"/>
      <c r="T31" s="125" t="str">
        <f t="shared" si="5"/>
        <v>Eve Hepworth</v>
      </c>
      <c r="V31" s="168">
        <v>72</v>
      </c>
      <c r="W31" s="188" t="s">
        <v>201</v>
      </c>
      <c r="X31" s="200">
        <v>14.03</v>
      </c>
      <c r="Y31" s="111" t="s">
        <v>307</v>
      </c>
    </row>
    <row r="32" spans="1:25" ht="12.75">
      <c r="A32" s="154"/>
      <c r="B32" s="270">
        <v>78</v>
      </c>
      <c r="C32" s="233" t="s">
        <v>259</v>
      </c>
      <c r="D32" s="233" t="s">
        <v>207</v>
      </c>
      <c r="E32" s="233" t="s">
        <v>10</v>
      </c>
      <c r="F32" s="275">
        <v>14.7</v>
      </c>
      <c r="G32" s="276">
        <f>IF(F32=0,0,VLOOKUP(F32,Tables!$D$3:$E$152,2,TRUE))</f>
        <v>422</v>
      </c>
      <c r="H32" s="277">
        <v>1.36</v>
      </c>
      <c r="I32" s="276">
        <f t="shared" si="0"/>
        <v>470</v>
      </c>
      <c r="J32" s="277">
        <v>4.17</v>
      </c>
      <c r="K32" s="276">
        <f t="shared" si="1"/>
        <v>157</v>
      </c>
      <c r="L32" s="277">
        <v>3.55</v>
      </c>
      <c r="M32" s="276">
        <f t="shared" si="2"/>
        <v>210</v>
      </c>
      <c r="N32" s="278">
        <v>3</v>
      </c>
      <c r="O32" s="279">
        <v>3</v>
      </c>
      <c r="P32" s="282">
        <f t="shared" si="3"/>
        <v>338</v>
      </c>
      <c r="Q32" s="283"/>
      <c r="R32" s="286">
        <f t="shared" si="4"/>
        <v>1597</v>
      </c>
      <c r="S32" s="271"/>
      <c r="T32" s="272" t="str">
        <f t="shared" si="5"/>
        <v>Sienna Griffith</v>
      </c>
      <c r="V32" s="168">
        <v>78</v>
      </c>
      <c r="W32" s="191" t="s">
        <v>259</v>
      </c>
      <c r="X32" s="200">
        <v>14.68</v>
      </c>
      <c r="Y32" s="111" t="s">
        <v>316</v>
      </c>
    </row>
    <row r="33" spans="1:25" ht="12.75">
      <c r="A33" s="154"/>
      <c r="B33" s="270">
        <v>56</v>
      </c>
      <c r="C33" s="273" t="s">
        <v>184</v>
      </c>
      <c r="D33" s="273" t="s">
        <v>181</v>
      </c>
      <c r="E33" s="273" t="s">
        <v>10</v>
      </c>
      <c r="F33" s="275">
        <v>14.1</v>
      </c>
      <c r="G33" s="276">
        <f>IF(F33=0,0,VLOOKUP(F33,Tables!$D$3:$E$152,2,TRUE))</f>
        <v>471</v>
      </c>
      <c r="H33" s="277"/>
      <c r="I33" s="276">
        <f t="shared" si="0"/>
        <v>0</v>
      </c>
      <c r="J33" s="277">
        <v>5.6</v>
      </c>
      <c r="K33" s="276">
        <f t="shared" si="1"/>
        <v>246</v>
      </c>
      <c r="L33" s="277">
        <v>3.75</v>
      </c>
      <c r="M33" s="276">
        <f t="shared" si="2"/>
        <v>252</v>
      </c>
      <c r="N33" s="278">
        <v>2</v>
      </c>
      <c r="O33" s="279">
        <v>36.7</v>
      </c>
      <c r="P33" s="282">
        <f t="shared" si="3"/>
        <v>611</v>
      </c>
      <c r="Q33" s="283"/>
      <c r="R33" s="286">
        <f t="shared" si="4"/>
        <v>1580</v>
      </c>
      <c r="S33" s="271"/>
      <c r="T33" s="272" t="str">
        <f t="shared" si="5"/>
        <v>Thalia Bownden-Stone</v>
      </c>
      <c r="V33" s="168">
        <v>47</v>
      </c>
      <c r="W33" s="187" t="s">
        <v>174</v>
      </c>
      <c r="X33" s="200">
        <v>16.8</v>
      </c>
      <c r="Y33" s="111">
        <v>402.94</v>
      </c>
    </row>
    <row r="34" spans="1:25" ht="12.75">
      <c r="A34" s="154"/>
      <c r="B34" s="168">
        <v>67</v>
      </c>
      <c r="C34" s="244" t="s">
        <v>267</v>
      </c>
      <c r="D34" s="244" t="s">
        <v>121</v>
      </c>
      <c r="E34" s="146" t="s">
        <v>146</v>
      </c>
      <c r="F34" s="266">
        <v>14</v>
      </c>
      <c r="G34" s="115">
        <f>IF(F34=0,0,VLOOKUP(F34,Tables!$D$3:$E$152,2,TRUE))</f>
        <v>480</v>
      </c>
      <c r="H34" s="116">
        <v>1.09</v>
      </c>
      <c r="I34" s="115">
        <f t="shared" si="0"/>
        <v>214</v>
      </c>
      <c r="J34" s="116">
        <v>5.68</v>
      </c>
      <c r="K34" s="115">
        <f t="shared" si="1"/>
        <v>251</v>
      </c>
      <c r="L34" s="116">
        <v>3.85</v>
      </c>
      <c r="M34" s="115">
        <f t="shared" si="2"/>
        <v>274</v>
      </c>
      <c r="N34" s="247">
        <v>3</v>
      </c>
      <c r="O34" s="114">
        <v>7.6</v>
      </c>
      <c r="P34" s="246">
        <f t="shared" si="3"/>
        <v>298</v>
      </c>
      <c r="Q34" s="253"/>
      <c r="R34" s="119">
        <f t="shared" si="4"/>
        <v>1517</v>
      </c>
      <c r="S34" s="123"/>
      <c r="T34" s="125" t="str">
        <f t="shared" si="5"/>
        <v>Phoebe Hasting </v>
      </c>
      <c r="V34" s="168">
        <v>48</v>
      </c>
      <c r="W34" s="188" t="s">
        <v>175</v>
      </c>
      <c r="X34" s="200">
        <v>16.25</v>
      </c>
      <c r="Y34" s="111" t="s">
        <v>326</v>
      </c>
    </row>
    <row r="35" spans="1:25" ht="12.75">
      <c r="A35" s="154"/>
      <c r="B35" s="168">
        <v>81</v>
      </c>
      <c r="C35" s="156" t="s">
        <v>209</v>
      </c>
      <c r="D35" s="156" t="s">
        <v>121</v>
      </c>
      <c r="E35" s="6" t="s">
        <v>146</v>
      </c>
      <c r="F35" s="266">
        <v>16.5</v>
      </c>
      <c r="G35" s="115">
        <f>IF(F35=0,0,VLOOKUP(F35,Tables!$D$3:$E$152,2,TRUE))</f>
        <v>294</v>
      </c>
      <c r="H35" s="116">
        <v>1.24</v>
      </c>
      <c r="I35" s="115">
        <f t="shared" si="0"/>
        <v>350</v>
      </c>
      <c r="J35" s="116">
        <v>4.75</v>
      </c>
      <c r="K35" s="115">
        <f t="shared" si="1"/>
        <v>193</v>
      </c>
      <c r="L35" s="116">
        <v>3.26</v>
      </c>
      <c r="M35" s="115">
        <f t="shared" si="2"/>
        <v>153</v>
      </c>
      <c r="N35" s="247">
        <v>2</v>
      </c>
      <c r="O35" s="114">
        <v>50.5</v>
      </c>
      <c r="P35" s="246">
        <f t="shared" si="3"/>
        <v>458</v>
      </c>
      <c r="Q35" s="253"/>
      <c r="R35" s="119">
        <f t="shared" si="4"/>
        <v>1448</v>
      </c>
      <c r="S35" s="123"/>
      <c r="T35" s="125" t="str">
        <f t="shared" si="5"/>
        <v>Lucy Ash</v>
      </c>
      <c r="V35" s="168">
        <v>73</v>
      </c>
      <c r="W35" s="193" t="s">
        <v>202</v>
      </c>
      <c r="X35" s="200">
        <v>18.25</v>
      </c>
      <c r="Y35" s="111" t="s">
        <v>325</v>
      </c>
    </row>
    <row r="36" spans="1:25" ht="12.75">
      <c r="A36" s="154"/>
      <c r="B36" s="254">
        <v>70</v>
      </c>
      <c r="C36" s="206" t="s">
        <v>199</v>
      </c>
      <c r="D36" s="206" t="s">
        <v>137</v>
      </c>
      <c r="E36" s="206" t="s">
        <v>147</v>
      </c>
      <c r="F36" s="263">
        <v>18.4</v>
      </c>
      <c r="G36" s="217">
        <f>IF(F36=0,0,VLOOKUP(F36,Tables!$D$3:$E$152,2,TRUE))</f>
        <v>185</v>
      </c>
      <c r="H36" s="212">
        <v>1.12</v>
      </c>
      <c r="I36" s="217">
        <f t="shared" si="0"/>
        <v>239</v>
      </c>
      <c r="J36" s="212">
        <v>4.92</v>
      </c>
      <c r="K36" s="217">
        <f t="shared" si="1"/>
        <v>203</v>
      </c>
      <c r="L36" s="212">
        <v>3.53</v>
      </c>
      <c r="M36" s="217">
        <f t="shared" si="2"/>
        <v>206</v>
      </c>
      <c r="N36" s="213">
        <v>2</v>
      </c>
      <c r="O36" s="210">
        <v>37.8</v>
      </c>
      <c r="P36" s="211">
        <f t="shared" si="3"/>
        <v>598</v>
      </c>
      <c r="Q36" s="218"/>
      <c r="R36" s="287">
        <f t="shared" si="4"/>
        <v>1431</v>
      </c>
      <c r="S36" s="257"/>
      <c r="T36" s="256" t="str">
        <f t="shared" si="5"/>
        <v>Anna Palmer</v>
      </c>
      <c r="V36" s="168">
        <v>59</v>
      </c>
      <c r="W36" s="188" t="s">
        <v>188</v>
      </c>
      <c r="X36" s="200">
        <v>13.78</v>
      </c>
      <c r="Y36" s="111"/>
    </row>
    <row r="37" spans="1:25" ht="12.75">
      <c r="A37" s="154"/>
      <c r="B37" s="254">
        <v>71</v>
      </c>
      <c r="C37" s="215" t="s">
        <v>200</v>
      </c>
      <c r="D37" s="215" t="s">
        <v>137</v>
      </c>
      <c r="E37" s="216" t="s">
        <v>147</v>
      </c>
      <c r="F37" s="263">
        <v>15</v>
      </c>
      <c r="G37" s="217">
        <f>IF(F37=0,0,VLOOKUP(F37,Tables!$D$3:$E$152,2,TRUE))</f>
        <v>399</v>
      </c>
      <c r="H37" s="212">
        <v>1</v>
      </c>
      <c r="I37" s="217">
        <f t="shared" si="0"/>
        <v>141</v>
      </c>
      <c r="J37" s="212">
        <v>6.81</v>
      </c>
      <c r="K37" s="217">
        <f t="shared" si="1"/>
        <v>323</v>
      </c>
      <c r="L37" s="212">
        <v>3.52</v>
      </c>
      <c r="M37" s="217">
        <f t="shared" si="2"/>
        <v>204</v>
      </c>
      <c r="N37" s="213">
        <v>3</v>
      </c>
      <c r="O37" s="210">
        <v>12.5</v>
      </c>
      <c r="P37" s="211">
        <f t="shared" si="3"/>
        <v>258</v>
      </c>
      <c r="Q37" s="218"/>
      <c r="R37" s="287">
        <f t="shared" si="4"/>
        <v>1325</v>
      </c>
      <c r="S37" s="257"/>
      <c r="T37" s="256" t="str">
        <f t="shared" si="5"/>
        <v>Maya Marriner</v>
      </c>
      <c r="V37" s="168">
        <v>69</v>
      </c>
      <c r="W37" s="189" t="s">
        <v>269</v>
      </c>
      <c r="X37" s="200">
        <v>17.13</v>
      </c>
      <c r="Y37" s="111" t="s">
        <v>310</v>
      </c>
    </row>
    <row r="38" spans="1:25" ht="12.75">
      <c r="A38" s="145"/>
      <c r="B38" s="168">
        <v>47</v>
      </c>
      <c r="C38" s="250" t="s">
        <v>174</v>
      </c>
      <c r="D38" s="250" t="s">
        <v>172</v>
      </c>
      <c r="E38" s="11" t="s">
        <v>146</v>
      </c>
      <c r="F38" s="266">
        <v>16.8</v>
      </c>
      <c r="G38" s="115">
        <f>IF(F38=0,0,VLOOKUP(F38,Tables!$D$3:$E$152,2,TRUE))</f>
        <v>275</v>
      </c>
      <c r="H38" s="116">
        <v>1.15</v>
      </c>
      <c r="I38" s="115">
        <f t="shared" si="0"/>
        <v>266</v>
      </c>
      <c r="J38" s="116">
        <v>6.6</v>
      </c>
      <c r="K38" s="115">
        <f t="shared" si="1"/>
        <v>309</v>
      </c>
      <c r="L38" s="116">
        <v>3.78</v>
      </c>
      <c r="M38" s="115">
        <f t="shared" si="2"/>
        <v>259</v>
      </c>
      <c r="N38" s="247">
        <v>4</v>
      </c>
      <c r="O38" s="114">
        <v>3</v>
      </c>
      <c r="P38" s="115">
        <f t="shared" si="3"/>
        <v>10</v>
      </c>
      <c r="Q38" s="269"/>
      <c r="R38" s="119">
        <f t="shared" si="4"/>
        <v>1119</v>
      </c>
      <c r="S38" s="123"/>
      <c r="T38" s="125" t="str">
        <f t="shared" si="5"/>
        <v>Aishat Kareem</v>
      </c>
      <c r="V38" s="168">
        <v>81</v>
      </c>
      <c r="W38" s="194" t="s">
        <v>209</v>
      </c>
      <c r="X38" s="200">
        <v>16.42</v>
      </c>
      <c r="Y38" s="111" t="s">
        <v>323</v>
      </c>
    </row>
    <row r="39" spans="1:25" ht="12.75">
      <c r="A39" s="145"/>
      <c r="B39" s="254">
        <v>73</v>
      </c>
      <c r="C39" s="215" t="s">
        <v>202</v>
      </c>
      <c r="D39" s="215" t="s">
        <v>137</v>
      </c>
      <c r="E39" s="216" t="s">
        <v>147</v>
      </c>
      <c r="F39" s="263">
        <v>18.3</v>
      </c>
      <c r="G39" s="217">
        <f>IF(F39=0,0,VLOOKUP(F39,Tables!$D$3:$E$152,2,TRUE))</f>
        <v>190</v>
      </c>
      <c r="H39" s="212">
        <v>1.15</v>
      </c>
      <c r="I39" s="217">
        <f t="shared" si="0"/>
        <v>266</v>
      </c>
      <c r="J39" s="212">
        <v>6.69</v>
      </c>
      <c r="K39" s="217">
        <f t="shared" si="1"/>
        <v>315</v>
      </c>
      <c r="L39" s="212">
        <v>3.33</v>
      </c>
      <c r="M39" s="217">
        <f t="shared" si="2"/>
        <v>167</v>
      </c>
      <c r="N39" s="213">
        <v>3</v>
      </c>
      <c r="O39" s="210">
        <v>25.2</v>
      </c>
      <c r="P39" s="217">
        <f t="shared" si="3"/>
        <v>167</v>
      </c>
      <c r="Q39" s="264"/>
      <c r="R39" s="287">
        <f t="shared" si="4"/>
        <v>1105</v>
      </c>
      <c r="S39" s="257"/>
      <c r="T39" s="256" t="str">
        <f t="shared" si="5"/>
        <v>Mary Bashford</v>
      </c>
      <c r="V39" s="168">
        <v>70</v>
      </c>
      <c r="W39" s="188" t="s">
        <v>199</v>
      </c>
      <c r="X39" s="200">
        <v>18.33</v>
      </c>
      <c r="Y39" s="111" t="s">
        <v>321</v>
      </c>
    </row>
    <row r="40" spans="1:25" ht="12.75">
      <c r="A40" s="145"/>
      <c r="B40" s="168">
        <v>48</v>
      </c>
      <c r="C40" s="244" t="s">
        <v>175</v>
      </c>
      <c r="D40" s="244" t="s">
        <v>172</v>
      </c>
      <c r="E40" s="244" t="s">
        <v>146</v>
      </c>
      <c r="F40" s="266">
        <v>16.3</v>
      </c>
      <c r="G40" s="115">
        <f>IF(F40=0,0,VLOOKUP(F40,Tables!$D$3:$E$152,2,TRUE))</f>
        <v>307</v>
      </c>
      <c r="H40" s="116">
        <v>1.18</v>
      </c>
      <c r="I40" s="115">
        <f t="shared" si="0"/>
        <v>293</v>
      </c>
      <c r="J40" s="116">
        <v>5.91</v>
      </c>
      <c r="K40" s="246">
        <f t="shared" si="1"/>
        <v>266</v>
      </c>
      <c r="L40" s="116">
        <v>3.22</v>
      </c>
      <c r="M40" s="115">
        <f t="shared" si="2"/>
        <v>146</v>
      </c>
      <c r="N40" s="247">
        <v>4</v>
      </c>
      <c r="O40" s="114">
        <v>0.7</v>
      </c>
      <c r="P40" s="246">
        <f t="shared" si="3"/>
        <v>14</v>
      </c>
      <c r="Q40" s="268"/>
      <c r="R40" s="290">
        <f t="shared" si="4"/>
        <v>1026</v>
      </c>
      <c r="S40" s="123"/>
      <c r="T40" s="125" t="str">
        <f t="shared" si="5"/>
        <v>Chanel Jackson</v>
      </c>
      <c r="V40" s="168">
        <v>44</v>
      </c>
      <c r="W40" s="195" t="s">
        <v>170</v>
      </c>
      <c r="X40" s="200">
        <v>16.41</v>
      </c>
      <c r="Y40" s="111" t="s">
        <v>319</v>
      </c>
    </row>
    <row r="41" spans="1:25" ht="13.5" thickBot="1">
      <c r="A41" s="145"/>
      <c r="B41" s="254">
        <v>74</v>
      </c>
      <c r="C41" s="206" t="s">
        <v>203</v>
      </c>
      <c r="D41" s="206" t="s">
        <v>137</v>
      </c>
      <c r="E41" s="216" t="s">
        <v>147</v>
      </c>
      <c r="F41" s="263">
        <v>21.7</v>
      </c>
      <c r="G41" s="217">
        <f>IF(F41=0,0,VLOOKUP(F41,Tables!$D$3:$E$152,2,TRUE))</f>
        <v>39</v>
      </c>
      <c r="H41" s="212">
        <v>1</v>
      </c>
      <c r="I41" s="217">
        <f t="shared" si="0"/>
        <v>141</v>
      </c>
      <c r="J41" s="212">
        <v>4.55</v>
      </c>
      <c r="K41" s="217">
        <f t="shared" si="1"/>
        <v>180</v>
      </c>
      <c r="L41" s="212">
        <v>3.3</v>
      </c>
      <c r="M41" s="217">
        <f t="shared" si="2"/>
        <v>161</v>
      </c>
      <c r="N41" s="213">
        <v>2</v>
      </c>
      <c r="O41" s="210">
        <v>47.7</v>
      </c>
      <c r="P41" s="211">
        <f t="shared" si="3"/>
        <v>488</v>
      </c>
      <c r="Q41" s="218"/>
      <c r="R41" s="287">
        <f t="shared" si="4"/>
        <v>1009</v>
      </c>
      <c r="S41" s="257"/>
      <c r="T41" s="256" t="str">
        <f t="shared" si="5"/>
        <v>Annabel Young</v>
      </c>
      <c r="V41" s="168">
        <v>74</v>
      </c>
      <c r="W41" s="196" t="s">
        <v>203</v>
      </c>
      <c r="X41" s="201">
        <v>21.62</v>
      </c>
      <c r="Y41" s="111" t="s">
        <v>322</v>
      </c>
    </row>
    <row r="42" spans="1:25" ht="12.75">
      <c r="A42" s="145"/>
      <c r="B42" s="168">
        <v>58</v>
      </c>
      <c r="C42" s="265" t="s">
        <v>186</v>
      </c>
      <c r="D42" s="265" t="s">
        <v>187</v>
      </c>
      <c r="E42" s="265" t="s">
        <v>146</v>
      </c>
      <c r="F42" s="266"/>
      <c r="G42" s="115">
        <f>IF(F42=0,0,VLOOKUP(F42,Tables!$D$3:$E$152,2,TRUE))</f>
        <v>0</v>
      </c>
      <c r="H42" s="116"/>
      <c r="I42" s="115">
        <f t="shared" si="0"/>
        <v>0</v>
      </c>
      <c r="J42" s="116"/>
      <c r="K42" s="115">
        <f t="shared" si="1"/>
        <v>0</v>
      </c>
      <c r="L42" s="116">
        <v>3.4</v>
      </c>
      <c r="M42" s="115">
        <f t="shared" si="2"/>
        <v>180</v>
      </c>
      <c r="N42" s="247">
        <v>2</v>
      </c>
      <c r="O42" s="114">
        <v>31.7</v>
      </c>
      <c r="P42" s="246">
        <f t="shared" si="3"/>
        <v>672</v>
      </c>
      <c r="Q42" s="253"/>
      <c r="R42" s="119">
        <f t="shared" si="4"/>
        <v>852</v>
      </c>
      <c r="S42" s="123"/>
      <c r="T42" s="125" t="str">
        <f t="shared" si="5"/>
        <v>Myla stiling</v>
      </c>
      <c r="V42" s="168">
        <v>58</v>
      </c>
      <c r="W42" s="175" t="s">
        <v>186</v>
      </c>
      <c r="X42" s="175"/>
      <c r="Y42" s="111" t="s">
        <v>309</v>
      </c>
    </row>
    <row r="43" spans="1:24" ht="12.75">
      <c r="A43" s="145"/>
      <c r="B43" s="168">
        <v>59</v>
      </c>
      <c r="C43" s="267" t="s">
        <v>188</v>
      </c>
      <c r="D43" s="267" t="s">
        <v>187</v>
      </c>
      <c r="E43" s="267" t="s">
        <v>146</v>
      </c>
      <c r="F43" s="266">
        <v>13.8</v>
      </c>
      <c r="G43" s="115">
        <f>IF(F43=0,0,VLOOKUP(F43,Tables!$D$3:$E$152,2,TRUE))</f>
        <v>497</v>
      </c>
      <c r="H43" s="116"/>
      <c r="I43" s="115">
        <f t="shared" si="0"/>
        <v>0</v>
      </c>
      <c r="J43" s="116"/>
      <c r="K43" s="115">
        <f t="shared" si="1"/>
        <v>0</v>
      </c>
      <c r="L43" s="116"/>
      <c r="M43" s="115">
        <f t="shared" si="2"/>
        <v>0</v>
      </c>
      <c r="N43" s="247"/>
      <c r="O43" s="114"/>
      <c r="P43" s="246">
        <f t="shared" si="3"/>
        <v>0</v>
      </c>
      <c r="Q43" s="253"/>
      <c r="R43" s="119">
        <f t="shared" si="4"/>
        <v>497</v>
      </c>
      <c r="S43" s="123"/>
      <c r="T43" s="125" t="str">
        <f t="shared" si="5"/>
        <v>Tiarnay Brown</v>
      </c>
      <c r="V43" s="168"/>
      <c r="X43" s="137"/>
    </row>
    <row r="44" spans="1:24" ht="12.75">
      <c r="A44" s="145"/>
      <c r="V44" s="168"/>
      <c r="X44" s="137"/>
    </row>
    <row r="45" spans="1:24" ht="12.75">
      <c r="A45" s="145"/>
      <c r="V45" s="168"/>
      <c r="X45" s="137"/>
    </row>
    <row r="46" spans="1:24" ht="12.75">
      <c r="A46" s="145"/>
      <c r="V46" s="168"/>
      <c r="X46" s="137"/>
    </row>
    <row r="47" spans="1:24" ht="12.75">
      <c r="A47" s="145"/>
      <c r="V47" s="168"/>
      <c r="X47" s="137"/>
    </row>
    <row r="48" ht="12.75">
      <c r="A48" s="145"/>
    </row>
    <row r="49" ht="12.75">
      <c r="A49" s="145"/>
    </row>
    <row r="50" ht="12.75">
      <c r="A50" s="145"/>
    </row>
    <row r="51" ht="12.75">
      <c r="A51" s="145"/>
    </row>
    <row r="52" ht="12.75">
      <c r="A52" s="145"/>
    </row>
    <row r="53" ht="12.75">
      <c r="A53" s="145"/>
    </row>
    <row r="54" ht="12.75">
      <c r="A54" s="145"/>
    </row>
    <row r="55" ht="12.75">
      <c r="A55" s="145"/>
    </row>
    <row r="56" ht="12.75">
      <c r="A56" s="145"/>
    </row>
    <row r="57" ht="12.75">
      <c r="A57" s="145"/>
    </row>
    <row r="58" ht="12.75">
      <c r="A58" s="145"/>
    </row>
    <row r="59" ht="12.75">
      <c r="A59" s="145"/>
    </row>
    <row r="60" ht="12.75">
      <c r="A60" s="145"/>
    </row>
    <row r="61" ht="12.75">
      <c r="A61" s="145"/>
    </row>
    <row r="62" ht="12.75">
      <c r="A62" s="145"/>
    </row>
    <row r="63" ht="12.75">
      <c r="A63" s="145"/>
    </row>
    <row r="64" ht="12.75">
      <c r="A64" s="145"/>
    </row>
    <row r="65" ht="12.75">
      <c r="A65" s="145"/>
    </row>
    <row r="66" ht="12.75">
      <c r="A66" s="145"/>
    </row>
    <row r="67" ht="12.75">
      <c r="A67" s="145"/>
    </row>
    <row r="68" ht="12.75">
      <c r="A68" s="145"/>
    </row>
    <row r="69" ht="12.75">
      <c r="A69" s="145"/>
    </row>
    <row r="70" ht="12.75">
      <c r="A70" s="145"/>
    </row>
    <row r="71" ht="12.75">
      <c r="A71" s="145"/>
    </row>
    <row r="72" spans="1:22" ht="12.75">
      <c r="A72" s="145"/>
      <c r="V72" s="76" t="s">
        <v>117</v>
      </c>
    </row>
    <row r="73" ht="12.75">
      <c r="A73" s="145"/>
    </row>
    <row r="74" ht="12.75">
      <c r="A74" s="145"/>
    </row>
    <row r="75" ht="12.75">
      <c r="A75" s="145"/>
    </row>
    <row r="76" ht="12.75">
      <c r="A76" s="145"/>
    </row>
    <row r="77" ht="12.75">
      <c r="A77" s="145"/>
    </row>
    <row r="78" ht="12.75">
      <c r="A78" s="145"/>
    </row>
    <row r="79" ht="12.75">
      <c r="A79" s="145"/>
    </row>
    <row r="80" ht="12.75">
      <c r="A80" s="145"/>
    </row>
    <row r="81" ht="12.75">
      <c r="A81" s="145"/>
    </row>
    <row r="82" ht="12.75">
      <c r="A82" s="145"/>
    </row>
    <row r="83" ht="12.75">
      <c r="A83" s="145"/>
    </row>
    <row r="84" ht="12.75">
      <c r="A84" s="145"/>
    </row>
    <row r="85" ht="12.75">
      <c r="A85" s="145"/>
    </row>
    <row r="86" ht="12.75">
      <c r="A86" s="145"/>
    </row>
    <row r="87" ht="12.75">
      <c r="A87" s="145"/>
    </row>
    <row r="88" ht="12.75">
      <c r="A88" s="145"/>
    </row>
    <row r="89" ht="12.75">
      <c r="A89" s="145"/>
    </row>
    <row r="90" ht="12.75">
      <c r="A90" s="145"/>
    </row>
    <row r="91" ht="12.75">
      <c r="A91" s="145"/>
    </row>
    <row r="92" ht="12.75">
      <c r="A92" s="145"/>
    </row>
    <row r="93" ht="12.75">
      <c r="A93" s="145"/>
    </row>
    <row r="94" ht="12.75">
      <c r="A94" s="145"/>
    </row>
    <row r="95" ht="12.75">
      <c r="A95" s="145"/>
    </row>
    <row r="96" ht="12.75">
      <c r="A96" s="145"/>
    </row>
    <row r="97" ht="12.75">
      <c r="A97" s="145"/>
    </row>
    <row r="98" ht="12.75">
      <c r="A98" s="145"/>
    </row>
    <row r="99" ht="12.75">
      <c r="A99" s="145"/>
    </row>
    <row r="100" ht="12.75">
      <c r="A100" s="145"/>
    </row>
    <row r="101" ht="12.75">
      <c r="A101" s="145"/>
    </row>
    <row r="102" ht="12.75">
      <c r="A102" s="145"/>
    </row>
    <row r="103" ht="12.75">
      <c r="A103" s="145"/>
    </row>
    <row r="104" ht="12.75">
      <c r="A104" s="145"/>
    </row>
    <row r="105" ht="12.75">
      <c r="A105" s="145"/>
    </row>
    <row r="106" ht="12.75">
      <c r="A106" s="145"/>
    </row>
    <row r="107" ht="12.75">
      <c r="A107" s="145"/>
    </row>
    <row r="108" ht="12.75">
      <c r="A108" s="145"/>
    </row>
    <row r="109" ht="12.75">
      <c r="A109" s="145"/>
    </row>
    <row r="110" ht="12.75">
      <c r="A110" s="145"/>
    </row>
    <row r="111" ht="12.75">
      <c r="A111" s="145"/>
    </row>
    <row r="112" ht="12.75">
      <c r="A112" s="145"/>
    </row>
    <row r="113" ht="12.75">
      <c r="A113" s="145"/>
    </row>
    <row r="114" ht="12.75">
      <c r="A114" s="145"/>
    </row>
    <row r="115" ht="12.75">
      <c r="A115" s="145"/>
    </row>
    <row r="116" ht="12.75">
      <c r="A116" s="145"/>
    </row>
    <row r="117" ht="12.75">
      <c r="A117" s="145"/>
    </row>
    <row r="118" ht="12.75">
      <c r="A118" s="145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5379"/>
  <sheetViews>
    <sheetView zoomScale="75" zoomScaleNormal="75" zoomScalePageLayoutView="0" workbookViewId="0" topLeftCell="B6">
      <selection activeCell="Y6" sqref="Y1:Y16384"/>
    </sheetView>
  </sheetViews>
  <sheetFormatPr defaultColWidth="9.140625" defaultRowHeight="12.75"/>
  <cols>
    <col min="1" max="1" width="11.140625" style="0" hidden="1" customWidth="1"/>
    <col min="2" max="2" width="11.421875" style="1" customWidth="1"/>
    <col min="3" max="3" width="25.421875" style="1" bestFit="1" customWidth="1"/>
    <col min="4" max="4" width="25.421875" style="1" customWidth="1"/>
    <col min="5" max="5" width="14.421875" style="1" customWidth="1"/>
    <col min="6" max="6" width="10.421875" style="1" customWidth="1"/>
    <col min="7" max="7" width="5.7109375" style="1" customWidth="1"/>
    <col min="8" max="8" width="7.421875" style="56" customWidth="1"/>
    <col min="9" max="9" width="5.7109375" style="1" customWidth="1"/>
    <col min="10" max="10" width="8.8515625" style="1" customWidth="1"/>
    <col min="11" max="11" width="5.8515625" style="1" customWidth="1"/>
    <col min="12" max="12" width="0.2890625" style="1" customWidth="1"/>
    <col min="13" max="13" width="0.5625" style="1" customWidth="1"/>
    <col min="14" max="14" width="0.2890625" style="1" customWidth="1"/>
    <col min="15" max="15" width="8.8515625" style="19" customWidth="1"/>
    <col min="16" max="16" width="5.421875" style="15" customWidth="1"/>
    <col min="17" max="17" width="9.28125" style="14" hidden="1" customWidth="1"/>
    <col min="18" max="18" width="5.7109375" style="15" hidden="1" customWidth="1"/>
    <col min="19" max="19" width="9.7109375" style="14" hidden="1" customWidth="1"/>
    <col min="20" max="20" width="0.42578125" style="15" hidden="1" customWidth="1"/>
    <col min="21" max="21" width="8.00390625" style="16" customWidth="1"/>
    <col min="22" max="22" width="6.421875" style="19" customWidth="1"/>
    <col min="23" max="23" width="7.140625" style="17" customWidth="1"/>
    <col min="24" max="24" width="4.28125" style="18" customWidth="1"/>
    <col min="25" max="25" width="7.421875" style="15" customWidth="1"/>
    <col min="26" max="26" width="2.140625" style="4" customWidth="1"/>
    <col min="27" max="27" width="7.7109375" style="4" bestFit="1" customWidth="1"/>
    <col min="28" max="28" width="25.421875" style="5" bestFit="1" customWidth="1"/>
    <col min="32" max="32" width="28.00390625" style="0" customWidth="1"/>
  </cols>
  <sheetData>
    <row r="2" spans="2:28" s="100" customFormat="1" ht="17.25">
      <c r="B2" s="104" t="s">
        <v>128</v>
      </c>
      <c r="C2" s="104"/>
      <c r="D2" s="104"/>
      <c r="E2" s="104"/>
      <c r="F2" s="104"/>
      <c r="G2" s="92"/>
      <c r="H2" s="105"/>
      <c r="I2" s="92"/>
      <c r="J2" s="104"/>
      <c r="K2" s="92"/>
      <c r="L2" s="104"/>
      <c r="M2" s="92"/>
      <c r="N2" s="92"/>
      <c r="O2" s="106"/>
      <c r="P2" s="94"/>
      <c r="Q2" s="107"/>
      <c r="R2" s="94"/>
      <c r="S2" s="107"/>
      <c r="T2" s="94"/>
      <c r="U2" s="108"/>
      <c r="V2" s="106"/>
      <c r="W2" s="96"/>
      <c r="X2" s="97"/>
      <c r="Y2" s="94"/>
      <c r="Z2" s="98"/>
      <c r="AA2" s="98"/>
      <c r="AB2" s="99"/>
    </row>
    <row r="5" ht="13.5" thickBot="1"/>
    <row r="6" spans="2:27" s="2" customFormat="1" ht="12.75">
      <c r="B6" s="1"/>
      <c r="C6" s="1"/>
      <c r="D6" s="1"/>
      <c r="E6" s="1"/>
      <c r="F6" s="36" t="s">
        <v>3</v>
      </c>
      <c r="G6" s="62"/>
      <c r="H6" s="67" t="s">
        <v>69</v>
      </c>
      <c r="I6" s="62"/>
      <c r="J6" s="27" t="s">
        <v>4</v>
      </c>
      <c r="K6" s="62"/>
      <c r="L6" s="37">
        <v>400</v>
      </c>
      <c r="M6" s="62"/>
      <c r="N6" s="59"/>
      <c r="O6" s="60" t="s">
        <v>0</v>
      </c>
      <c r="P6" s="62"/>
      <c r="Q6" s="27" t="s">
        <v>1</v>
      </c>
      <c r="R6" s="62"/>
      <c r="S6" s="27" t="s">
        <v>2</v>
      </c>
      <c r="T6" s="62"/>
      <c r="U6" s="28" t="s">
        <v>70</v>
      </c>
      <c r="V6" s="52"/>
      <c r="W6" s="64"/>
      <c r="X6" s="33"/>
      <c r="Y6" s="32" t="s">
        <v>5</v>
      </c>
      <c r="Z6" s="44"/>
      <c r="AA6" s="109"/>
    </row>
    <row r="7" spans="2:32" s="2" customFormat="1" ht="13.5" thickBot="1">
      <c r="B7" s="1"/>
      <c r="C7" s="1"/>
      <c r="D7" s="1"/>
      <c r="E7" s="1"/>
      <c r="F7" s="38" t="s">
        <v>7</v>
      </c>
      <c r="G7" s="63"/>
      <c r="H7" s="68"/>
      <c r="I7" s="63"/>
      <c r="J7" s="40"/>
      <c r="K7" s="63"/>
      <c r="L7" s="41" t="s">
        <v>8</v>
      </c>
      <c r="M7" s="63"/>
      <c r="N7" s="61"/>
      <c r="O7" s="41" t="s">
        <v>6</v>
      </c>
      <c r="P7" s="63"/>
      <c r="Q7" s="40" t="s">
        <v>7</v>
      </c>
      <c r="R7" s="63"/>
      <c r="S7" s="40"/>
      <c r="T7" s="63"/>
      <c r="U7" s="42" t="s">
        <v>10</v>
      </c>
      <c r="V7" s="55" t="s">
        <v>66</v>
      </c>
      <c r="W7" s="65"/>
      <c r="X7" s="43"/>
      <c r="Y7" s="39" t="s">
        <v>9</v>
      </c>
      <c r="Z7" s="45"/>
      <c r="AA7" s="109"/>
      <c r="AF7" s="2" t="s">
        <v>328</v>
      </c>
    </row>
    <row r="8" spans="3:34" ht="15">
      <c r="C8" s="139" t="s">
        <v>148</v>
      </c>
      <c r="D8" s="139" t="s">
        <v>144</v>
      </c>
      <c r="E8" s="1" t="s">
        <v>145</v>
      </c>
      <c r="F8" s="25"/>
      <c r="G8" s="24"/>
      <c r="H8" s="69"/>
      <c r="I8" s="24"/>
      <c r="J8" s="25"/>
      <c r="K8" s="24"/>
      <c r="L8" s="23"/>
      <c r="M8" s="24"/>
      <c r="N8" s="57"/>
      <c r="O8" s="23"/>
      <c r="P8" s="24"/>
      <c r="Q8" s="25"/>
      <c r="R8" s="24"/>
      <c r="S8" s="25"/>
      <c r="T8" s="24"/>
      <c r="U8" s="35"/>
      <c r="V8" s="20"/>
      <c r="W8" s="66"/>
      <c r="X8" s="31"/>
      <c r="Y8" s="306"/>
      <c r="Z8" s="54"/>
      <c r="AA8" s="110"/>
      <c r="AG8" t="s">
        <v>377</v>
      </c>
      <c r="AH8" t="s">
        <v>376</v>
      </c>
    </row>
    <row r="9" spans="1:34" ht="14.25">
      <c r="A9" s="153">
        <v>36577</v>
      </c>
      <c r="B9" s="233">
        <v>102</v>
      </c>
      <c r="C9" s="233" t="s">
        <v>263</v>
      </c>
      <c r="D9" s="233" t="s">
        <v>264</v>
      </c>
      <c r="E9" s="297" t="s">
        <v>10</v>
      </c>
      <c r="F9" s="298">
        <v>5.9</v>
      </c>
      <c r="G9" s="276">
        <f aca="true" t="shared" si="0" ref="G9:G30">IF(F9=0,0,TRUNC(0.14354*(((F9*100)-220)^1.4)))</f>
        <v>565</v>
      </c>
      <c r="H9" s="299">
        <v>23.69</v>
      </c>
      <c r="I9" s="276">
        <f aca="true" t="shared" si="1" ref="I9:I30">IF(H9=0,0,TRUNC(12.91*((H9-4)^1.1)))</f>
        <v>342</v>
      </c>
      <c r="J9" s="277">
        <v>32.68</v>
      </c>
      <c r="K9" s="276">
        <f aca="true" t="shared" si="2" ref="K9:K20">IF(J9=0,0,TRUNC(10.14*((J9-7)^1.08)))</f>
        <v>337</v>
      </c>
      <c r="L9" s="279"/>
      <c r="M9" s="276"/>
      <c r="N9" s="300"/>
      <c r="O9" s="279">
        <v>14.4</v>
      </c>
      <c r="P9" s="276">
        <f aca="true" t="shared" si="3" ref="P9:P30">IF(O9=0,0,TRUNC(7.237*((26.76-O9)^1.835)))</f>
        <v>730</v>
      </c>
      <c r="Q9" s="277"/>
      <c r="R9" s="276"/>
      <c r="S9" s="277"/>
      <c r="T9" s="276"/>
      <c r="U9" s="278">
        <v>4</v>
      </c>
      <c r="V9" s="279">
        <v>57.3</v>
      </c>
      <c r="W9" s="276">
        <f aca="true" t="shared" si="4" ref="W9:W30">IF(U9+V9=0,0,TRUNC(0.03768*((480-(U9*60+V9))^1.85)))</f>
        <v>575</v>
      </c>
      <c r="X9" s="283"/>
      <c r="Y9" s="286">
        <f aca="true" t="shared" si="5" ref="Y9:Y30">SUM(I9,P9,R9,T9,M9,G9,K9,W9)</f>
        <v>2549</v>
      </c>
      <c r="Z9" s="231"/>
      <c r="AA9" s="231">
        <f aca="true" t="shared" si="6" ref="AA9:AA30">B9</f>
        <v>102</v>
      </c>
      <c r="AB9" s="281" t="str">
        <f aca="true" t="shared" si="7" ref="AB9:AB30">C9</f>
        <v>Greg Zoppos</v>
      </c>
      <c r="AE9" s="6">
        <v>102</v>
      </c>
      <c r="AF9" s="6" t="s">
        <v>263</v>
      </c>
      <c r="AG9" s="3">
        <v>14.35</v>
      </c>
      <c r="AH9" s="76" t="s">
        <v>288</v>
      </c>
    </row>
    <row r="10" spans="1:34" ht="12.75">
      <c r="A10" s="153">
        <v>36549</v>
      </c>
      <c r="B10" s="233">
        <v>85</v>
      </c>
      <c r="C10" s="274" t="s">
        <v>149</v>
      </c>
      <c r="D10" s="274" t="s">
        <v>150</v>
      </c>
      <c r="E10" s="274" t="s">
        <v>10</v>
      </c>
      <c r="F10" s="298">
        <v>5.39</v>
      </c>
      <c r="G10" s="276">
        <f t="shared" si="0"/>
        <v>459</v>
      </c>
      <c r="H10" s="299">
        <v>24.95</v>
      </c>
      <c r="I10" s="276">
        <f t="shared" si="1"/>
        <v>366</v>
      </c>
      <c r="J10" s="277">
        <v>30.76</v>
      </c>
      <c r="K10" s="276">
        <f t="shared" si="2"/>
        <v>310</v>
      </c>
      <c r="L10" s="279">
        <v>0</v>
      </c>
      <c r="M10" s="276">
        <f>IF(L10=0,0,TRUNC(1.53775*((81.86-L10)^1.81)))</f>
        <v>0</v>
      </c>
      <c r="N10" s="300"/>
      <c r="O10" s="279">
        <v>15.3</v>
      </c>
      <c r="P10" s="276">
        <f t="shared" si="3"/>
        <v>635</v>
      </c>
      <c r="Q10" s="277">
        <v>0</v>
      </c>
      <c r="R10" s="276">
        <f>IF(Q10=0,0,TRUNC(0.8465*(((Q10*100)-75)^1.42)))</f>
        <v>0</v>
      </c>
      <c r="S10" s="277">
        <v>0</v>
      </c>
      <c r="T10" s="276">
        <f>IF(S10=0,0,TRUNC(51.39*((S10-1.5)^1.05)))</f>
        <v>0</v>
      </c>
      <c r="U10" s="278">
        <v>5</v>
      </c>
      <c r="V10" s="279">
        <v>29.8</v>
      </c>
      <c r="W10" s="276">
        <f t="shared" si="4"/>
        <v>400</v>
      </c>
      <c r="X10" s="283"/>
      <c r="Y10" s="286">
        <f t="shared" si="5"/>
        <v>2170</v>
      </c>
      <c r="Z10" s="231"/>
      <c r="AA10" s="231">
        <f t="shared" si="6"/>
        <v>85</v>
      </c>
      <c r="AB10" s="281" t="str">
        <f t="shared" si="7"/>
        <v>Jesper Hartikainen</v>
      </c>
      <c r="AE10" s="6">
        <v>100</v>
      </c>
      <c r="AF10" s="6" t="s">
        <v>165</v>
      </c>
      <c r="AG10" s="3">
        <v>15.23</v>
      </c>
      <c r="AH10" t="s">
        <v>375</v>
      </c>
    </row>
    <row r="11" spans="1:34" ht="12.75">
      <c r="A11" s="153">
        <v>36497</v>
      </c>
      <c r="B11" s="6">
        <v>86</v>
      </c>
      <c r="C11" s="146" t="s">
        <v>151</v>
      </c>
      <c r="D11" s="146" t="s">
        <v>122</v>
      </c>
      <c r="E11" s="11" t="s">
        <v>146</v>
      </c>
      <c r="F11" s="302">
        <v>4.79</v>
      </c>
      <c r="G11" s="115">
        <f t="shared" si="0"/>
        <v>343</v>
      </c>
      <c r="H11" s="303">
        <v>29.35</v>
      </c>
      <c r="I11" s="115">
        <f t="shared" si="1"/>
        <v>452</v>
      </c>
      <c r="J11" s="116">
        <v>22.92</v>
      </c>
      <c r="K11" s="115">
        <f t="shared" si="2"/>
        <v>201</v>
      </c>
      <c r="L11" s="114">
        <v>0</v>
      </c>
      <c r="M11" s="115">
        <f>IF(L11=0,0,TRUNC(1.53775*((81.86-L11)^1.81)))</f>
        <v>0</v>
      </c>
      <c r="N11" s="304"/>
      <c r="O11" s="114">
        <v>16.3</v>
      </c>
      <c r="P11" s="115">
        <f t="shared" si="3"/>
        <v>537</v>
      </c>
      <c r="Q11" s="116">
        <v>0</v>
      </c>
      <c r="R11" s="115">
        <f>IF(Q11=0,0,TRUNC(0.8465*(((Q11*100)-75)^1.42)))</f>
        <v>0</v>
      </c>
      <c r="S11" s="116">
        <v>0</v>
      </c>
      <c r="T11" s="115">
        <f>IF(S11=0,0,TRUNC(51.39*((S11-1.5)^1.05)))</f>
        <v>0</v>
      </c>
      <c r="U11" s="247">
        <v>5</v>
      </c>
      <c r="V11" s="114">
        <v>17.6</v>
      </c>
      <c r="W11" s="115">
        <f t="shared" si="4"/>
        <v>463</v>
      </c>
      <c r="X11" s="253"/>
      <c r="Y11" s="119">
        <f t="shared" si="5"/>
        <v>1996</v>
      </c>
      <c r="Z11" s="112"/>
      <c r="AA11" s="112">
        <f t="shared" si="6"/>
        <v>86</v>
      </c>
      <c r="AB11" s="11" t="str">
        <f t="shared" si="7"/>
        <v>Mackensie Laban</v>
      </c>
      <c r="AE11" s="6">
        <v>85</v>
      </c>
      <c r="AF11" s="136" t="s">
        <v>149</v>
      </c>
      <c r="AG11" s="3">
        <v>15.25</v>
      </c>
      <c r="AH11" t="s">
        <v>369</v>
      </c>
    </row>
    <row r="12" spans="1:34" ht="12.75">
      <c r="A12" s="153">
        <v>36421</v>
      </c>
      <c r="B12" s="6">
        <v>88</v>
      </c>
      <c r="C12" s="146" t="s">
        <v>153</v>
      </c>
      <c r="D12" s="146" t="s">
        <v>122</v>
      </c>
      <c r="E12" s="11" t="s">
        <v>146</v>
      </c>
      <c r="F12" s="302">
        <v>5.08</v>
      </c>
      <c r="G12" s="115">
        <f t="shared" si="0"/>
        <v>398</v>
      </c>
      <c r="H12" s="303">
        <v>24.65</v>
      </c>
      <c r="I12" s="115">
        <f t="shared" si="1"/>
        <v>360</v>
      </c>
      <c r="J12" s="116">
        <v>37.08</v>
      </c>
      <c r="K12" s="115">
        <f t="shared" si="2"/>
        <v>400</v>
      </c>
      <c r="L12" s="114">
        <v>0</v>
      </c>
      <c r="M12" s="115">
        <f>IF(L12=0,0,TRUNC(1.53775*((81.86-L12)^1.81)))</f>
        <v>0</v>
      </c>
      <c r="N12" s="304"/>
      <c r="O12" s="114">
        <v>16.7</v>
      </c>
      <c r="P12" s="115">
        <f t="shared" si="3"/>
        <v>500</v>
      </c>
      <c r="Q12" s="116">
        <v>0</v>
      </c>
      <c r="R12" s="115">
        <f>IF(Q12=0,0,TRUNC(0.8465*(((Q12*100)-75)^1.42)))</f>
        <v>0</v>
      </c>
      <c r="S12" s="116">
        <v>0</v>
      </c>
      <c r="T12" s="115">
        <f>IF(S12=0,0,TRUNC(51.39*((S12-1.5)^1.05)))</f>
        <v>0</v>
      </c>
      <c r="U12" s="247">
        <v>5</v>
      </c>
      <c r="V12" s="114">
        <v>50.2</v>
      </c>
      <c r="W12" s="115">
        <f t="shared" si="4"/>
        <v>305</v>
      </c>
      <c r="X12" s="253"/>
      <c r="Y12" s="119">
        <f t="shared" si="5"/>
        <v>1963</v>
      </c>
      <c r="Z12" s="112"/>
      <c r="AA12" s="112">
        <f t="shared" si="6"/>
        <v>88</v>
      </c>
      <c r="AB12" s="11" t="str">
        <f t="shared" si="7"/>
        <v>William Broadley</v>
      </c>
      <c r="AE12" s="6">
        <v>89</v>
      </c>
      <c r="AF12" s="169" t="s">
        <v>154</v>
      </c>
      <c r="AG12" s="3">
        <v>15.37</v>
      </c>
      <c r="AH12" t="s">
        <v>372</v>
      </c>
    </row>
    <row r="13" spans="1:34" ht="12.75">
      <c r="A13" s="153">
        <v>36223</v>
      </c>
      <c r="B13" s="293">
        <v>91</v>
      </c>
      <c r="C13" s="219" t="s">
        <v>156</v>
      </c>
      <c r="D13" s="219" t="s">
        <v>157</v>
      </c>
      <c r="E13" s="216" t="s">
        <v>147</v>
      </c>
      <c r="F13" s="294">
        <v>5.02</v>
      </c>
      <c r="G13" s="217">
        <f t="shared" si="0"/>
        <v>386</v>
      </c>
      <c r="H13" s="295">
        <v>19.86</v>
      </c>
      <c r="I13" s="217">
        <f t="shared" si="1"/>
        <v>269</v>
      </c>
      <c r="J13" s="212">
        <v>22.21</v>
      </c>
      <c r="K13" s="217">
        <f t="shared" si="2"/>
        <v>191</v>
      </c>
      <c r="L13" s="210">
        <v>0</v>
      </c>
      <c r="M13" s="217">
        <f>IF(L13=0,0,TRUNC(1.53775*((81.86-L13)^1.81)))</f>
        <v>0</v>
      </c>
      <c r="N13" s="296"/>
      <c r="O13" s="210">
        <v>15.9</v>
      </c>
      <c r="P13" s="217">
        <f t="shared" si="3"/>
        <v>575</v>
      </c>
      <c r="Q13" s="212">
        <v>0</v>
      </c>
      <c r="R13" s="217">
        <f>IF(Q13=0,0,TRUNC(0.8465*(((Q13*100)-75)^1.42)))</f>
        <v>0</v>
      </c>
      <c r="S13" s="212">
        <v>0</v>
      </c>
      <c r="T13" s="217">
        <f>IF(S13=0,0,TRUNC(51.39*((S13-1.5)^1.05)))</f>
        <v>0</v>
      </c>
      <c r="U13" s="213">
        <v>5</v>
      </c>
      <c r="V13" s="210">
        <v>3.5</v>
      </c>
      <c r="W13" s="217">
        <f t="shared" si="4"/>
        <v>540</v>
      </c>
      <c r="X13" s="218"/>
      <c r="Y13" s="287">
        <f t="shared" si="5"/>
        <v>1961</v>
      </c>
      <c r="Z13" s="203"/>
      <c r="AA13" s="203">
        <f t="shared" si="6"/>
        <v>91</v>
      </c>
      <c r="AB13" s="216" t="str">
        <f t="shared" si="7"/>
        <v>Max Eldridge</v>
      </c>
      <c r="AE13" s="6">
        <v>91</v>
      </c>
      <c r="AF13" s="136" t="s">
        <v>156</v>
      </c>
      <c r="AG13" s="3">
        <v>15.81</v>
      </c>
      <c r="AH13" t="s">
        <v>367</v>
      </c>
    </row>
    <row r="14" spans="1:34" ht="12.75">
      <c r="A14" s="153">
        <v>36087</v>
      </c>
      <c r="B14" s="6">
        <v>87</v>
      </c>
      <c r="C14" s="146" t="s">
        <v>152</v>
      </c>
      <c r="D14" s="146" t="s">
        <v>122</v>
      </c>
      <c r="E14" s="11" t="s">
        <v>146</v>
      </c>
      <c r="F14" s="302">
        <v>4.8</v>
      </c>
      <c r="G14" s="115">
        <f t="shared" si="0"/>
        <v>345</v>
      </c>
      <c r="H14" s="303">
        <v>19.97</v>
      </c>
      <c r="I14" s="115">
        <f t="shared" si="1"/>
        <v>271</v>
      </c>
      <c r="J14" s="116">
        <v>23.87</v>
      </c>
      <c r="K14" s="115">
        <f t="shared" si="2"/>
        <v>214</v>
      </c>
      <c r="L14" s="114">
        <v>0</v>
      </c>
      <c r="M14" s="115">
        <f>IF(L14=0,0,TRUNC(1.53775*((81.86-L14)^1.81)))</f>
        <v>0</v>
      </c>
      <c r="N14" s="304"/>
      <c r="O14" s="114">
        <v>16.2</v>
      </c>
      <c r="P14" s="115">
        <f t="shared" si="3"/>
        <v>546</v>
      </c>
      <c r="Q14" s="116">
        <v>0</v>
      </c>
      <c r="R14" s="115">
        <f>IF(Q14=0,0,TRUNC(0.8465*(((Q14*100)-75)^1.42)))</f>
        <v>0</v>
      </c>
      <c r="S14" s="116">
        <v>0</v>
      </c>
      <c r="T14" s="115">
        <f>IF(S14=0,0,TRUNC(51.39*((S14-1.5)^1.05)))</f>
        <v>0</v>
      </c>
      <c r="U14" s="247">
        <v>5</v>
      </c>
      <c r="V14" s="114">
        <v>1.7</v>
      </c>
      <c r="W14" s="115">
        <f t="shared" si="4"/>
        <v>550</v>
      </c>
      <c r="X14" s="253"/>
      <c r="Y14" s="119">
        <f t="shared" si="5"/>
        <v>1926</v>
      </c>
      <c r="Z14" s="112"/>
      <c r="AA14" s="112">
        <f t="shared" si="6"/>
        <v>87</v>
      </c>
      <c r="AB14" s="11" t="str">
        <f t="shared" si="7"/>
        <v>Bruno Ceccolini</v>
      </c>
      <c r="AE14" s="6">
        <v>99</v>
      </c>
      <c r="AF14" s="6" t="s">
        <v>164</v>
      </c>
      <c r="AG14" s="3">
        <v>15.98</v>
      </c>
      <c r="AH14" t="s">
        <v>370</v>
      </c>
    </row>
    <row r="15" spans="1:34" ht="12.75">
      <c r="A15" s="153">
        <v>36228</v>
      </c>
      <c r="B15" s="6">
        <v>89</v>
      </c>
      <c r="C15" s="6" t="s">
        <v>154</v>
      </c>
      <c r="D15" s="6" t="s">
        <v>122</v>
      </c>
      <c r="E15" s="6" t="s">
        <v>146</v>
      </c>
      <c r="F15" s="302">
        <v>4.69</v>
      </c>
      <c r="G15" s="115">
        <f t="shared" si="0"/>
        <v>324</v>
      </c>
      <c r="H15" s="303">
        <v>24.15</v>
      </c>
      <c r="I15" s="115">
        <f t="shared" si="1"/>
        <v>351</v>
      </c>
      <c r="J15" s="116">
        <v>22.97</v>
      </c>
      <c r="K15" s="115">
        <f t="shared" si="2"/>
        <v>202</v>
      </c>
      <c r="L15" s="114"/>
      <c r="M15" s="115"/>
      <c r="N15" s="304"/>
      <c r="O15" s="114">
        <v>15.4</v>
      </c>
      <c r="P15" s="115">
        <f t="shared" si="3"/>
        <v>625</v>
      </c>
      <c r="Q15" s="116"/>
      <c r="R15" s="115"/>
      <c r="S15" s="116"/>
      <c r="T15" s="115"/>
      <c r="U15" s="247">
        <v>5</v>
      </c>
      <c r="V15" s="114">
        <v>39.4</v>
      </c>
      <c r="W15" s="115">
        <f t="shared" si="4"/>
        <v>354</v>
      </c>
      <c r="X15" s="253"/>
      <c r="Y15" s="119">
        <f t="shared" si="5"/>
        <v>1856</v>
      </c>
      <c r="Z15" s="112"/>
      <c r="AA15" s="112">
        <f t="shared" si="6"/>
        <v>89</v>
      </c>
      <c r="AB15" s="11" t="str">
        <f t="shared" si="7"/>
        <v>Lolly Whitney -Low</v>
      </c>
      <c r="AE15" s="6">
        <v>87</v>
      </c>
      <c r="AF15" s="136" t="s">
        <v>152</v>
      </c>
      <c r="AG15" s="3">
        <v>16.18</v>
      </c>
      <c r="AH15" t="s">
        <v>366</v>
      </c>
    </row>
    <row r="16" spans="1:34" ht="12.75">
      <c r="A16" s="153">
        <v>36271</v>
      </c>
      <c r="B16" s="6">
        <v>99</v>
      </c>
      <c r="C16" s="6" t="s">
        <v>164</v>
      </c>
      <c r="D16" s="6" t="s">
        <v>121</v>
      </c>
      <c r="E16" s="6" t="s">
        <v>146</v>
      </c>
      <c r="F16" s="305">
        <v>5.17</v>
      </c>
      <c r="G16" s="115">
        <f t="shared" si="0"/>
        <v>415</v>
      </c>
      <c r="H16" s="303">
        <v>20.88</v>
      </c>
      <c r="I16" s="115">
        <f t="shared" si="1"/>
        <v>289</v>
      </c>
      <c r="J16" s="116">
        <v>17.15</v>
      </c>
      <c r="K16" s="115">
        <f t="shared" si="2"/>
        <v>123</v>
      </c>
      <c r="L16" s="114">
        <v>0</v>
      </c>
      <c r="M16" s="115">
        <f>IF(L16=0,0,TRUNC(1.53775*((81.86-L16)^1.81)))</f>
        <v>0</v>
      </c>
      <c r="N16" s="304"/>
      <c r="O16" s="114">
        <v>16</v>
      </c>
      <c r="P16" s="115">
        <f t="shared" si="3"/>
        <v>566</v>
      </c>
      <c r="Q16" s="116">
        <v>0</v>
      </c>
      <c r="R16" s="115">
        <f>IF(Q16=0,0,TRUNC(0.8465*(((Q16*100)-75)^1.42)))</f>
        <v>0</v>
      </c>
      <c r="S16" s="116">
        <v>0</v>
      </c>
      <c r="T16" s="115">
        <f>IF(S16=0,0,TRUNC(51.39*((S16-1.5)^1.05)))</f>
        <v>0</v>
      </c>
      <c r="U16" s="247">
        <v>5</v>
      </c>
      <c r="V16" s="114">
        <v>32.4</v>
      </c>
      <c r="W16" s="115">
        <f t="shared" si="4"/>
        <v>388</v>
      </c>
      <c r="X16" s="253"/>
      <c r="Y16" s="119">
        <f t="shared" si="5"/>
        <v>1781</v>
      </c>
      <c r="Z16" s="112"/>
      <c r="AA16" s="112">
        <f t="shared" si="6"/>
        <v>99</v>
      </c>
      <c r="AB16" s="11" t="str">
        <f t="shared" si="7"/>
        <v>ryan Nguyen</v>
      </c>
      <c r="AE16" s="6">
        <v>86</v>
      </c>
      <c r="AF16" s="148" t="s">
        <v>151</v>
      </c>
      <c r="AG16" s="3">
        <v>16.3</v>
      </c>
      <c r="AH16" t="s">
        <v>368</v>
      </c>
    </row>
    <row r="17" spans="1:34" ht="12.75">
      <c r="A17" s="153">
        <v>36073</v>
      </c>
      <c r="B17" s="6">
        <v>90</v>
      </c>
      <c r="C17" s="146" t="s">
        <v>155</v>
      </c>
      <c r="D17" s="146" t="s">
        <v>122</v>
      </c>
      <c r="E17" s="146" t="s">
        <v>146</v>
      </c>
      <c r="F17" s="302">
        <v>5.53</v>
      </c>
      <c r="G17" s="115">
        <f t="shared" si="0"/>
        <v>487</v>
      </c>
      <c r="H17" s="303">
        <v>22.38</v>
      </c>
      <c r="I17" s="115">
        <f t="shared" si="1"/>
        <v>317</v>
      </c>
      <c r="J17" s="116">
        <v>0</v>
      </c>
      <c r="K17" s="115">
        <f t="shared" si="2"/>
        <v>0</v>
      </c>
      <c r="L17" s="114">
        <v>0</v>
      </c>
      <c r="M17" s="115">
        <f>IF(L17=0,0,TRUNC(1.53775*((81.86-L17)^1.81)))</f>
        <v>0</v>
      </c>
      <c r="N17" s="304"/>
      <c r="O17" s="114">
        <v>16.7</v>
      </c>
      <c r="P17" s="115">
        <f t="shared" si="3"/>
        <v>500</v>
      </c>
      <c r="Q17" s="116">
        <v>0</v>
      </c>
      <c r="R17" s="115">
        <f>IF(Q17=0,0,TRUNC(0.8465*(((Q17*100)-75)^1.42)))</f>
        <v>0</v>
      </c>
      <c r="S17" s="116">
        <v>0</v>
      </c>
      <c r="T17" s="115">
        <f>IF(S17=0,0,TRUNC(51.39*((S17-1.5)^1.05)))</f>
        <v>0</v>
      </c>
      <c r="U17" s="247">
        <v>5</v>
      </c>
      <c r="V17" s="114">
        <v>32.9</v>
      </c>
      <c r="W17" s="115">
        <f t="shared" si="4"/>
        <v>385</v>
      </c>
      <c r="X17" s="253"/>
      <c r="Y17" s="119">
        <f t="shared" si="5"/>
        <v>1689</v>
      </c>
      <c r="Z17" s="112"/>
      <c r="AA17" s="112">
        <f t="shared" si="6"/>
        <v>90</v>
      </c>
      <c r="AB17" s="11" t="str">
        <f t="shared" si="7"/>
        <v>Sean Ashton</v>
      </c>
      <c r="AE17" s="6">
        <v>90</v>
      </c>
      <c r="AF17" s="136" t="s">
        <v>155</v>
      </c>
      <c r="AG17" s="3">
        <v>16.67</v>
      </c>
      <c r="AH17" t="s">
        <v>371</v>
      </c>
    </row>
    <row r="18" spans="1:34" ht="12.75">
      <c r="A18" s="153">
        <v>36282</v>
      </c>
      <c r="B18" s="293">
        <v>93</v>
      </c>
      <c r="C18" s="216" t="s">
        <v>158</v>
      </c>
      <c r="D18" s="216" t="s">
        <v>134</v>
      </c>
      <c r="E18" s="216" t="s">
        <v>147</v>
      </c>
      <c r="F18" s="294">
        <v>4.33</v>
      </c>
      <c r="G18" s="217">
        <f t="shared" si="0"/>
        <v>261</v>
      </c>
      <c r="H18" s="295">
        <v>18.98</v>
      </c>
      <c r="I18" s="217">
        <f t="shared" si="1"/>
        <v>253</v>
      </c>
      <c r="J18" s="212">
        <v>22.6</v>
      </c>
      <c r="K18" s="217">
        <f t="shared" si="2"/>
        <v>197</v>
      </c>
      <c r="L18" s="210">
        <v>0</v>
      </c>
      <c r="M18" s="217">
        <f>IF(L18=0,0,TRUNC(1.53775*((81.86-L18)^1.81)))</f>
        <v>0</v>
      </c>
      <c r="N18" s="296"/>
      <c r="O18" s="210">
        <v>19.2</v>
      </c>
      <c r="P18" s="217">
        <f t="shared" si="3"/>
        <v>296</v>
      </c>
      <c r="Q18" s="212">
        <v>0</v>
      </c>
      <c r="R18" s="217">
        <f>IF(Q18=0,0,TRUNC(0.8465*(((Q18*100)-75)^1.42)))</f>
        <v>0</v>
      </c>
      <c r="S18" s="212">
        <v>0</v>
      </c>
      <c r="T18" s="217">
        <f>IF(S18=0,0,TRUNC(51.39*((S18-1.5)^1.05)))</f>
        <v>0</v>
      </c>
      <c r="U18" s="213">
        <v>4</v>
      </c>
      <c r="V18" s="210">
        <v>45.1</v>
      </c>
      <c r="W18" s="217">
        <f t="shared" si="4"/>
        <v>649</v>
      </c>
      <c r="X18" s="218"/>
      <c r="Y18" s="287">
        <f t="shared" si="5"/>
        <v>1656</v>
      </c>
      <c r="Z18" s="203"/>
      <c r="AA18" s="203">
        <f t="shared" si="6"/>
        <v>93</v>
      </c>
      <c r="AB18" s="216" t="str">
        <f t="shared" si="7"/>
        <v>Joshua O’Brien</v>
      </c>
      <c r="AE18" s="6">
        <v>88</v>
      </c>
      <c r="AF18" s="143" t="s">
        <v>153</v>
      </c>
      <c r="AG18" s="3">
        <v>16.68</v>
      </c>
      <c r="AH18" t="s">
        <v>374</v>
      </c>
    </row>
    <row r="19" spans="1:34" ht="12.75">
      <c r="A19" s="153">
        <v>36136</v>
      </c>
      <c r="B19" s="6">
        <v>118</v>
      </c>
      <c r="C19" s="250" t="s">
        <v>283</v>
      </c>
      <c r="D19" s="250" t="s">
        <v>278</v>
      </c>
      <c r="E19" s="11" t="s">
        <v>146</v>
      </c>
      <c r="F19" s="302">
        <v>4.72</v>
      </c>
      <c r="G19" s="115">
        <f t="shared" si="0"/>
        <v>330</v>
      </c>
      <c r="H19" s="303">
        <v>24.24</v>
      </c>
      <c r="I19" s="115">
        <f t="shared" si="1"/>
        <v>352</v>
      </c>
      <c r="J19" s="116">
        <v>0</v>
      </c>
      <c r="K19" s="115">
        <f t="shared" si="2"/>
        <v>0</v>
      </c>
      <c r="L19" s="114"/>
      <c r="M19" s="115"/>
      <c r="N19" s="304"/>
      <c r="O19" s="114">
        <v>17.6</v>
      </c>
      <c r="P19" s="115">
        <f t="shared" si="3"/>
        <v>421</v>
      </c>
      <c r="Q19" s="116"/>
      <c r="R19" s="115"/>
      <c r="S19" s="116"/>
      <c r="T19" s="115"/>
      <c r="U19" s="247">
        <v>5</v>
      </c>
      <c r="V19" s="114">
        <v>13.3</v>
      </c>
      <c r="W19" s="115">
        <f t="shared" si="4"/>
        <v>486</v>
      </c>
      <c r="X19" s="253"/>
      <c r="Y19" s="119">
        <f t="shared" si="5"/>
        <v>1589</v>
      </c>
      <c r="Z19" s="112"/>
      <c r="AA19" s="112">
        <f t="shared" si="6"/>
        <v>118</v>
      </c>
      <c r="AB19" s="11" t="str">
        <f t="shared" si="7"/>
        <v>Ronald Odiete</v>
      </c>
      <c r="AE19" s="6">
        <v>103</v>
      </c>
      <c r="AF19" s="138" t="s">
        <v>265</v>
      </c>
      <c r="AG19" s="3">
        <v>16.76</v>
      </c>
      <c r="AH19" t="s">
        <v>373</v>
      </c>
    </row>
    <row r="20" spans="1:34" ht="14.25">
      <c r="A20" s="111"/>
      <c r="B20" s="233">
        <v>103</v>
      </c>
      <c r="C20" s="273" t="s">
        <v>265</v>
      </c>
      <c r="D20" s="273" t="s">
        <v>264</v>
      </c>
      <c r="E20" s="301" t="s">
        <v>10</v>
      </c>
      <c r="F20" s="298">
        <v>5.07</v>
      </c>
      <c r="G20" s="276">
        <f t="shared" si="0"/>
        <v>396</v>
      </c>
      <c r="H20" s="299">
        <v>20.93</v>
      </c>
      <c r="I20" s="276">
        <f t="shared" si="1"/>
        <v>290</v>
      </c>
      <c r="J20" s="277">
        <v>0</v>
      </c>
      <c r="K20" s="276">
        <f t="shared" si="2"/>
        <v>0</v>
      </c>
      <c r="L20" s="279">
        <v>0</v>
      </c>
      <c r="M20" s="276">
        <f>IF(L20=0,0,TRUNC(1.53775*((81.86-L20)^1.81)))</f>
        <v>0</v>
      </c>
      <c r="N20" s="300"/>
      <c r="O20" s="279">
        <v>16.8</v>
      </c>
      <c r="P20" s="276">
        <f t="shared" si="3"/>
        <v>491</v>
      </c>
      <c r="Q20" s="277">
        <v>0</v>
      </c>
      <c r="R20" s="276">
        <f>IF(Q20=0,0,TRUNC(0.8465*(((Q20*100)-75)^1.42)))</f>
        <v>0</v>
      </c>
      <c r="S20" s="277">
        <v>0</v>
      </c>
      <c r="T20" s="276">
        <f>IF(S20=0,0,TRUNC(51.39*((S20-1.5)^1.05)))</f>
        <v>0</v>
      </c>
      <c r="U20" s="278">
        <v>5</v>
      </c>
      <c r="V20" s="279">
        <v>44.2</v>
      </c>
      <c r="W20" s="276">
        <f t="shared" si="4"/>
        <v>332</v>
      </c>
      <c r="X20" s="283"/>
      <c r="Y20" s="286">
        <f t="shared" si="5"/>
        <v>1509</v>
      </c>
      <c r="Z20" s="231"/>
      <c r="AA20" s="231">
        <f t="shared" si="6"/>
        <v>103</v>
      </c>
      <c r="AB20" s="281" t="str">
        <f t="shared" si="7"/>
        <v>Joseph Schull</v>
      </c>
      <c r="AE20" s="6">
        <v>118</v>
      </c>
      <c r="AF20" s="135" t="s">
        <v>283</v>
      </c>
      <c r="AG20" s="3">
        <v>17.56</v>
      </c>
      <c r="AH20" t="s">
        <v>361</v>
      </c>
    </row>
    <row r="21" spans="1:34" ht="12.75">
      <c r="A21" s="111"/>
      <c r="B21" s="6">
        <v>100</v>
      </c>
      <c r="C21" s="6" t="s">
        <v>165</v>
      </c>
      <c r="D21" s="6" t="s">
        <v>121</v>
      </c>
      <c r="E21" s="6" t="s">
        <v>146</v>
      </c>
      <c r="F21" s="305">
        <v>4.94</v>
      </c>
      <c r="G21" s="115">
        <f t="shared" si="0"/>
        <v>371</v>
      </c>
      <c r="H21" s="303">
        <v>17.21</v>
      </c>
      <c r="I21" s="115">
        <f t="shared" si="1"/>
        <v>220</v>
      </c>
      <c r="J21" s="116">
        <v>5.32</v>
      </c>
      <c r="K21" s="115">
        <v>0</v>
      </c>
      <c r="L21" s="114">
        <v>0</v>
      </c>
      <c r="M21" s="115">
        <f>IF(L21=0,0,TRUNC(1.53775*((81.86-L21)^1.81)))</f>
        <v>0</v>
      </c>
      <c r="N21" s="304"/>
      <c r="O21" s="114">
        <v>15.3</v>
      </c>
      <c r="P21" s="115">
        <f t="shared" si="3"/>
        <v>635</v>
      </c>
      <c r="Q21" s="116">
        <v>0</v>
      </c>
      <c r="R21" s="115">
        <f>IF(Q21=0,0,TRUNC(0.8465*(((Q21*100)-75)^1.42)))</f>
        <v>0</v>
      </c>
      <c r="S21" s="116">
        <v>0</v>
      </c>
      <c r="T21" s="115">
        <f>IF(S21=0,0,TRUNC(51.39*((S21-1.5)^1.05)))</f>
        <v>0</v>
      </c>
      <c r="U21" s="247">
        <v>6</v>
      </c>
      <c r="V21" s="114">
        <v>6.5</v>
      </c>
      <c r="W21" s="115">
        <f t="shared" si="4"/>
        <v>238</v>
      </c>
      <c r="X21" s="253"/>
      <c r="Y21" s="119">
        <f t="shared" si="5"/>
        <v>1464</v>
      </c>
      <c r="Z21" s="112"/>
      <c r="AA21" s="112">
        <f t="shared" si="6"/>
        <v>100</v>
      </c>
      <c r="AB21" s="11" t="str">
        <f t="shared" si="7"/>
        <v>Emile Vlahos</v>
      </c>
      <c r="AE21" s="6">
        <v>95</v>
      </c>
      <c r="AF21" s="111" t="s">
        <v>161</v>
      </c>
      <c r="AG21" s="3">
        <v>18.62</v>
      </c>
      <c r="AH21" t="s">
        <v>364</v>
      </c>
    </row>
    <row r="22" spans="1:34" ht="12.75">
      <c r="A22" s="111"/>
      <c r="B22" s="6">
        <v>117</v>
      </c>
      <c r="C22" s="146" t="s">
        <v>282</v>
      </c>
      <c r="D22" s="146" t="s">
        <v>278</v>
      </c>
      <c r="E22" s="11" t="s">
        <v>146</v>
      </c>
      <c r="F22" s="302">
        <v>4.6</v>
      </c>
      <c r="G22" s="115">
        <f t="shared" si="0"/>
        <v>308</v>
      </c>
      <c r="H22" s="303">
        <v>18.02</v>
      </c>
      <c r="I22" s="115">
        <f t="shared" si="1"/>
        <v>235</v>
      </c>
      <c r="J22" s="116">
        <v>13.98</v>
      </c>
      <c r="K22" s="115">
        <f aca="true" t="shared" si="8" ref="K22:K30">IF(J22=0,0,TRUNC(10.14*((J22-7)^1.08)))</f>
        <v>82</v>
      </c>
      <c r="L22" s="114"/>
      <c r="M22" s="115"/>
      <c r="N22" s="304"/>
      <c r="O22" s="114">
        <v>18.7</v>
      </c>
      <c r="P22" s="115">
        <f t="shared" si="3"/>
        <v>333</v>
      </c>
      <c r="Q22" s="116"/>
      <c r="R22" s="115"/>
      <c r="S22" s="116"/>
      <c r="T22" s="115"/>
      <c r="U22" s="247">
        <v>5</v>
      </c>
      <c r="V22" s="114">
        <v>12.4</v>
      </c>
      <c r="W22" s="115">
        <f t="shared" si="4"/>
        <v>490</v>
      </c>
      <c r="X22" s="253"/>
      <c r="Y22" s="119">
        <f t="shared" si="5"/>
        <v>1448</v>
      </c>
      <c r="Z22" s="112"/>
      <c r="AA22" s="112">
        <f t="shared" si="6"/>
        <v>117</v>
      </c>
      <c r="AB22" s="11" t="str">
        <f t="shared" si="7"/>
        <v>Ethan Flynn-Johnson</v>
      </c>
      <c r="AE22" s="6">
        <v>117</v>
      </c>
      <c r="AF22" s="136" t="s">
        <v>282</v>
      </c>
      <c r="AG22" s="3">
        <v>18.64</v>
      </c>
      <c r="AH22" t="s">
        <v>360</v>
      </c>
    </row>
    <row r="23" spans="1:34" ht="12.75">
      <c r="A23" s="111"/>
      <c r="B23" s="293">
        <v>95</v>
      </c>
      <c r="C23" s="216" t="s">
        <v>161</v>
      </c>
      <c r="D23" s="216" t="s">
        <v>162</v>
      </c>
      <c r="E23" s="216" t="s">
        <v>147</v>
      </c>
      <c r="F23" s="294">
        <v>4.41</v>
      </c>
      <c r="G23" s="217">
        <f t="shared" si="0"/>
        <v>274</v>
      </c>
      <c r="H23" s="295">
        <v>22.37</v>
      </c>
      <c r="I23" s="217">
        <f t="shared" si="1"/>
        <v>317</v>
      </c>
      <c r="J23" s="212">
        <v>18.35</v>
      </c>
      <c r="K23" s="217">
        <f t="shared" si="8"/>
        <v>139</v>
      </c>
      <c r="L23" s="210">
        <v>0</v>
      </c>
      <c r="M23" s="217">
        <f>IF(L23=0,0,TRUNC(1.53775*((81.86-L23)^1.81)))</f>
        <v>0</v>
      </c>
      <c r="N23" s="296"/>
      <c r="O23" s="210">
        <v>18.7</v>
      </c>
      <c r="P23" s="217">
        <f t="shared" si="3"/>
        <v>333</v>
      </c>
      <c r="Q23" s="212">
        <v>0</v>
      </c>
      <c r="R23" s="217">
        <f>IF(Q23=0,0,TRUNC(0.8465*(((Q23*100)-75)^1.42)))</f>
        <v>0</v>
      </c>
      <c r="S23" s="212">
        <v>0</v>
      </c>
      <c r="T23" s="217">
        <f>IF(S23=0,0,TRUNC(51.39*((S23-1.5)^1.05)))</f>
        <v>0</v>
      </c>
      <c r="U23" s="213">
        <v>5</v>
      </c>
      <c r="V23" s="210">
        <v>41.2</v>
      </c>
      <c r="W23" s="217">
        <f t="shared" si="4"/>
        <v>346</v>
      </c>
      <c r="X23" s="218"/>
      <c r="Y23" s="287">
        <f t="shared" si="5"/>
        <v>1409</v>
      </c>
      <c r="Z23" s="203"/>
      <c r="AA23" s="203">
        <f t="shared" si="6"/>
        <v>95</v>
      </c>
      <c r="AB23" s="216" t="str">
        <f t="shared" si="7"/>
        <v>Valentino Crentsil</v>
      </c>
      <c r="AE23" s="6">
        <v>101</v>
      </c>
      <c r="AF23" s="6" t="s">
        <v>166</v>
      </c>
      <c r="AG23" s="3">
        <v>19.08</v>
      </c>
      <c r="AH23" t="s">
        <v>365</v>
      </c>
    </row>
    <row r="24" spans="1:34" ht="12.75">
      <c r="A24" s="111"/>
      <c r="B24" s="6">
        <v>115</v>
      </c>
      <c r="C24" s="146" t="s">
        <v>277</v>
      </c>
      <c r="D24" s="146" t="s">
        <v>121</v>
      </c>
      <c r="E24" s="11" t="s">
        <v>146</v>
      </c>
      <c r="F24" s="302">
        <v>3.86</v>
      </c>
      <c r="G24" s="115">
        <f t="shared" si="0"/>
        <v>184</v>
      </c>
      <c r="H24" s="303">
        <v>18.94</v>
      </c>
      <c r="I24" s="115">
        <f t="shared" si="1"/>
        <v>252</v>
      </c>
      <c r="J24" s="116">
        <v>20.68</v>
      </c>
      <c r="K24" s="115">
        <f t="shared" si="8"/>
        <v>171</v>
      </c>
      <c r="L24" s="114"/>
      <c r="M24" s="115"/>
      <c r="N24" s="304"/>
      <c r="O24" s="114">
        <v>20.1</v>
      </c>
      <c r="P24" s="115">
        <f t="shared" si="3"/>
        <v>234</v>
      </c>
      <c r="Q24" s="116"/>
      <c r="R24" s="115"/>
      <c r="S24" s="116"/>
      <c r="T24" s="115"/>
      <c r="U24" s="247">
        <v>4</v>
      </c>
      <c r="V24" s="114">
        <v>59.5</v>
      </c>
      <c r="W24" s="115">
        <f t="shared" si="4"/>
        <v>563</v>
      </c>
      <c r="X24" s="253"/>
      <c r="Y24" s="119">
        <f t="shared" si="5"/>
        <v>1404</v>
      </c>
      <c r="Z24" s="112"/>
      <c r="AA24" s="112">
        <f t="shared" si="6"/>
        <v>115</v>
      </c>
      <c r="AB24" s="11" t="str">
        <f t="shared" si="7"/>
        <v>Zach Morris - Jones</v>
      </c>
      <c r="AE24" s="6">
        <v>93</v>
      </c>
      <c r="AF24" s="145" t="s">
        <v>158</v>
      </c>
      <c r="AG24" s="3">
        <v>19.15</v>
      </c>
      <c r="AH24" t="s">
        <v>357</v>
      </c>
    </row>
    <row r="25" spans="1:34" ht="12.75">
      <c r="A25" s="111"/>
      <c r="B25" s="293">
        <v>96</v>
      </c>
      <c r="C25" s="293" t="s">
        <v>163</v>
      </c>
      <c r="D25" s="293" t="s">
        <v>162</v>
      </c>
      <c r="E25" s="293" t="s">
        <v>147</v>
      </c>
      <c r="F25" s="294">
        <v>3.85</v>
      </c>
      <c r="G25" s="217">
        <f t="shared" si="0"/>
        <v>182</v>
      </c>
      <c r="H25" s="295">
        <v>21.53</v>
      </c>
      <c r="I25" s="217">
        <f t="shared" si="1"/>
        <v>301</v>
      </c>
      <c r="J25" s="212">
        <v>26.69</v>
      </c>
      <c r="K25" s="217">
        <f t="shared" si="8"/>
        <v>253</v>
      </c>
      <c r="L25" s="210">
        <v>0</v>
      </c>
      <c r="M25" s="217">
        <f>IF(L25=0,0,TRUNC(1.53775*((81.86-L25)^1.81)))</f>
        <v>0</v>
      </c>
      <c r="N25" s="296"/>
      <c r="O25" s="210">
        <v>23.6</v>
      </c>
      <c r="P25" s="217">
        <f t="shared" si="3"/>
        <v>59</v>
      </c>
      <c r="Q25" s="212">
        <v>0</v>
      </c>
      <c r="R25" s="217">
        <f>IF(Q25=0,0,TRUNC(0.8465*(((Q25*100)-75)^1.42)))</f>
        <v>0</v>
      </c>
      <c r="S25" s="212">
        <v>0</v>
      </c>
      <c r="T25" s="217">
        <f>IF(S25=0,0,TRUNC(51.39*((S25-1.5)^1.05)))</f>
        <v>0</v>
      </c>
      <c r="U25" s="213">
        <v>5</v>
      </c>
      <c r="V25" s="210">
        <v>8.6</v>
      </c>
      <c r="W25" s="217">
        <f t="shared" si="4"/>
        <v>511</v>
      </c>
      <c r="X25" s="218"/>
      <c r="Y25" s="287">
        <f t="shared" si="5"/>
        <v>1306</v>
      </c>
      <c r="Z25" s="203"/>
      <c r="AA25" s="203">
        <f t="shared" si="6"/>
        <v>96</v>
      </c>
      <c r="AB25" s="216" t="str">
        <f t="shared" si="7"/>
        <v>Abdel El Khouli</v>
      </c>
      <c r="AE25" s="6">
        <v>115</v>
      </c>
      <c r="AF25" s="136" t="s">
        <v>277</v>
      </c>
      <c r="AG25" s="3">
        <v>20.05</v>
      </c>
      <c r="AH25" t="s">
        <v>358</v>
      </c>
    </row>
    <row r="26" spans="1:34" ht="13.5" thickBot="1">
      <c r="A26" s="111"/>
      <c r="B26" s="6">
        <v>98</v>
      </c>
      <c r="C26" s="197" t="s">
        <v>257</v>
      </c>
      <c r="D26" s="197" t="s">
        <v>121</v>
      </c>
      <c r="E26" s="6" t="s">
        <v>146</v>
      </c>
      <c r="F26" s="302">
        <v>4.89</v>
      </c>
      <c r="G26" s="115">
        <f t="shared" si="0"/>
        <v>361</v>
      </c>
      <c r="H26" s="303">
        <v>13.54</v>
      </c>
      <c r="I26" s="115">
        <f t="shared" si="1"/>
        <v>154</v>
      </c>
      <c r="J26" s="116">
        <v>13.54</v>
      </c>
      <c r="K26" s="115">
        <f t="shared" si="8"/>
        <v>77</v>
      </c>
      <c r="L26" s="114">
        <v>0</v>
      </c>
      <c r="M26" s="115">
        <f>IF(L26=0,0,TRUNC(1.53775*((81.86-L26)^1.81)))</f>
        <v>0</v>
      </c>
      <c r="N26" s="304"/>
      <c r="O26" s="114">
        <v>20.7</v>
      </c>
      <c r="P26" s="115">
        <f t="shared" si="3"/>
        <v>197</v>
      </c>
      <c r="Q26" s="116">
        <v>0</v>
      </c>
      <c r="R26" s="115">
        <f>IF(Q26=0,0,TRUNC(0.8465*(((Q26*100)-75)^1.42)))</f>
        <v>0</v>
      </c>
      <c r="S26" s="116">
        <v>0</v>
      </c>
      <c r="T26" s="115">
        <f>IF(S26=0,0,TRUNC(51.39*((S26-1.5)^1.05)))</f>
        <v>0</v>
      </c>
      <c r="U26" s="247">
        <v>5</v>
      </c>
      <c r="V26" s="114">
        <v>14.4</v>
      </c>
      <c r="W26" s="115">
        <f t="shared" si="4"/>
        <v>480</v>
      </c>
      <c r="X26" s="248"/>
      <c r="Y26" s="119">
        <f t="shared" si="5"/>
        <v>1269</v>
      </c>
      <c r="Z26" s="112"/>
      <c r="AA26" s="112">
        <f t="shared" si="6"/>
        <v>98</v>
      </c>
      <c r="AB26" s="11" t="str">
        <f t="shared" si="7"/>
        <v>Seth Temple</v>
      </c>
      <c r="AE26" s="6">
        <v>98</v>
      </c>
      <c r="AF26" s="197" t="s">
        <v>257</v>
      </c>
      <c r="AG26" s="3">
        <v>20.67</v>
      </c>
      <c r="AH26" t="s">
        <v>362</v>
      </c>
    </row>
    <row r="27" spans="1:34" ht="13.5" thickBot="1">
      <c r="A27" s="111"/>
      <c r="B27" s="6">
        <v>101</v>
      </c>
      <c r="C27" s="6" t="s">
        <v>166</v>
      </c>
      <c r="D27" s="6" t="s">
        <v>121</v>
      </c>
      <c r="E27" s="6" t="s">
        <v>146</v>
      </c>
      <c r="F27" s="302">
        <v>4.02</v>
      </c>
      <c r="G27" s="115">
        <f t="shared" si="0"/>
        <v>209</v>
      </c>
      <c r="H27" s="303">
        <v>18.27</v>
      </c>
      <c r="I27" s="115">
        <f t="shared" si="1"/>
        <v>240</v>
      </c>
      <c r="J27" s="116">
        <v>23.74</v>
      </c>
      <c r="K27" s="115">
        <f t="shared" si="8"/>
        <v>212</v>
      </c>
      <c r="L27" s="114">
        <v>0</v>
      </c>
      <c r="M27" s="115">
        <f>IF(L27=0,0,TRUNC(1.53775*((81.86-L27)^1.81)))</f>
        <v>0</v>
      </c>
      <c r="N27" s="304"/>
      <c r="O27" s="114">
        <v>19.1</v>
      </c>
      <c r="P27" s="115">
        <f t="shared" si="3"/>
        <v>303</v>
      </c>
      <c r="Q27" s="116">
        <v>0</v>
      </c>
      <c r="R27" s="115">
        <f>IF(Q27=0,0,TRUNC(0.8465*(((Q27*100)-75)^1.42)))</f>
        <v>0</v>
      </c>
      <c r="S27" s="116">
        <v>0</v>
      </c>
      <c r="T27" s="115">
        <f>IF(S27=0,0,TRUNC(51.39*((S27-1.5)^1.05)))</f>
        <v>0</v>
      </c>
      <c r="U27" s="247">
        <v>6</v>
      </c>
      <c r="V27" s="114">
        <v>6.1</v>
      </c>
      <c r="W27" s="115">
        <f t="shared" si="4"/>
        <v>240</v>
      </c>
      <c r="X27" s="248"/>
      <c r="Y27" s="119">
        <f t="shared" si="5"/>
        <v>1204</v>
      </c>
      <c r="Z27" s="112"/>
      <c r="AA27" s="112">
        <f t="shared" si="6"/>
        <v>101</v>
      </c>
      <c r="AB27" s="11" t="str">
        <f t="shared" si="7"/>
        <v>Jonathan Wanyanga</v>
      </c>
      <c r="AE27" s="6">
        <v>116</v>
      </c>
      <c r="AF27" s="134" t="s">
        <v>281</v>
      </c>
      <c r="AG27" s="3">
        <v>20.93</v>
      </c>
      <c r="AH27" t="s">
        <v>363</v>
      </c>
    </row>
    <row r="28" spans="1:34" ht="13.5" thickBot="1">
      <c r="A28" s="111"/>
      <c r="B28" s="6">
        <v>116</v>
      </c>
      <c r="C28" s="11" t="s">
        <v>281</v>
      </c>
      <c r="D28" s="11" t="s">
        <v>278</v>
      </c>
      <c r="E28" s="11" t="s">
        <v>146</v>
      </c>
      <c r="F28" s="302">
        <v>3.49</v>
      </c>
      <c r="G28" s="115">
        <f t="shared" si="0"/>
        <v>129</v>
      </c>
      <c r="H28" s="303">
        <v>18.08</v>
      </c>
      <c r="I28" s="115">
        <f t="shared" si="1"/>
        <v>236</v>
      </c>
      <c r="J28" s="116">
        <v>15.28</v>
      </c>
      <c r="K28" s="115">
        <f t="shared" si="8"/>
        <v>99</v>
      </c>
      <c r="L28" s="114"/>
      <c r="M28" s="115"/>
      <c r="N28" s="304"/>
      <c r="O28" s="114">
        <v>21</v>
      </c>
      <c r="P28" s="115">
        <f t="shared" si="3"/>
        <v>179</v>
      </c>
      <c r="Q28" s="116"/>
      <c r="R28" s="115"/>
      <c r="S28" s="116"/>
      <c r="T28" s="115"/>
      <c r="U28" s="247">
        <v>5</v>
      </c>
      <c r="V28" s="114">
        <v>40.5</v>
      </c>
      <c r="W28" s="115">
        <f t="shared" si="4"/>
        <v>349</v>
      </c>
      <c r="X28" s="248"/>
      <c r="Y28" s="119">
        <f t="shared" si="5"/>
        <v>992</v>
      </c>
      <c r="Z28" s="112"/>
      <c r="AA28" s="112">
        <f t="shared" si="6"/>
        <v>116</v>
      </c>
      <c r="AB28" s="11" t="str">
        <f t="shared" si="7"/>
        <v>Haniel Brown</v>
      </c>
      <c r="AE28" s="6">
        <v>96</v>
      </c>
      <c r="AF28" s="6" t="s">
        <v>163</v>
      </c>
      <c r="AG28" s="3">
        <v>23.58</v>
      </c>
      <c r="AH28" t="s">
        <v>359</v>
      </c>
    </row>
    <row r="29" spans="1:33" ht="13.5" thickBot="1">
      <c r="A29" s="111"/>
      <c r="B29" s="6">
        <v>97</v>
      </c>
      <c r="C29" s="6" t="s">
        <v>276</v>
      </c>
      <c r="D29" s="6" t="s">
        <v>121</v>
      </c>
      <c r="E29" s="6" t="s">
        <v>146</v>
      </c>
      <c r="F29" s="302">
        <v>4.43</v>
      </c>
      <c r="G29" s="115">
        <f t="shared" si="0"/>
        <v>278</v>
      </c>
      <c r="H29" s="303">
        <v>23.31</v>
      </c>
      <c r="I29" s="115">
        <f t="shared" si="1"/>
        <v>335</v>
      </c>
      <c r="J29" s="116">
        <v>0</v>
      </c>
      <c r="K29" s="115">
        <f t="shared" si="8"/>
        <v>0</v>
      </c>
      <c r="L29" s="114">
        <v>0</v>
      </c>
      <c r="M29" s="115">
        <f>IF(L29=0,0,TRUNC(1.53775*((81.86-L29)^1.81)))</f>
        <v>0</v>
      </c>
      <c r="N29" s="304"/>
      <c r="O29" s="114">
        <v>25.3</v>
      </c>
      <c r="P29" s="115">
        <f t="shared" si="3"/>
        <v>14</v>
      </c>
      <c r="Q29" s="116">
        <v>0</v>
      </c>
      <c r="R29" s="115">
        <f>IF(Q29=0,0,TRUNC(0.8465*(((Q29*100)-75)^1.42)))</f>
        <v>0</v>
      </c>
      <c r="S29" s="116">
        <v>0</v>
      </c>
      <c r="T29" s="115">
        <f>IF(S29=0,0,TRUNC(51.39*((S29-1.5)^1.05)))</f>
        <v>0</v>
      </c>
      <c r="U29" s="247"/>
      <c r="V29" s="114"/>
      <c r="W29" s="115">
        <f t="shared" si="4"/>
        <v>0</v>
      </c>
      <c r="X29" s="248"/>
      <c r="Y29" s="119">
        <f t="shared" si="5"/>
        <v>627</v>
      </c>
      <c r="Z29" s="112"/>
      <c r="AA29" s="112">
        <f t="shared" si="6"/>
        <v>97</v>
      </c>
      <c r="AB29" s="11" t="str">
        <f t="shared" si="7"/>
        <v>Tobi Ojo</v>
      </c>
      <c r="AE29" s="6">
        <v>97</v>
      </c>
      <c r="AF29" s="6" t="s">
        <v>276</v>
      </c>
      <c r="AG29" s="3">
        <v>25.3</v>
      </c>
    </row>
    <row r="30" spans="1:32" ht="13.5" thickBot="1">
      <c r="A30" s="111"/>
      <c r="B30" s="293">
        <v>94</v>
      </c>
      <c r="C30" s="216" t="s">
        <v>159</v>
      </c>
      <c r="D30" s="216" t="s">
        <v>160</v>
      </c>
      <c r="E30" s="216" t="s">
        <v>147</v>
      </c>
      <c r="F30" s="294">
        <v>5.76</v>
      </c>
      <c r="G30" s="217">
        <f t="shared" si="0"/>
        <v>535</v>
      </c>
      <c r="H30" s="295">
        <v>0</v>
      </c>
      <c r="I30" s="217">
        <f t="shared" si="1"/>
        <v>0</v>
      </c>
      <c r="J30" s="212"/>
      <c r="K30" s="217">
        <f t="shared" si="8"/>
        <v>0</v>
      </c>
      <c r="L30" s="210">
        <v>0</v>
      </c>
      <c r="M30" s="217">
        <f>IF(L30=0,0,TRUNC(1.53775*((81.86-L30)^1.81)))</f>
        <v>0</v>
      </c>
      <c r="N30" s="296"/>
      <c r="O30" s="212"/>
      <c r="P30" s="217">
        <f t="shared" si="3"/>
        <v>0</v>
      </c>
      <c r="Q30" s="212">
        <v>0</v>
      </c>
      <c r="R30" s="217">
        <f>IF(Q30=0,0,TRUNC(0.8465*(((Q30*100)-75)^1.42)))</f>
        <v>0</v>
      </c>
      <c r="S30" s="212">
        <v>0</v>
      </c>
      <c r="T30" s="217">
        <f>IF(S30=0,0,TRUNC(51.39*((S30-1.5)^1.05)))</f>
        <v>0</v>
      </c>
      <c r="U30" s="213"/>
      <c r="V30" s="210"/>
      <c r="W30" s="217">
        <f t="shared" si="4"/>
        <v>0</v>
      </c>
      <c r="X30" s="222"/>
      <c r="Y30" s="287">
        <f t="shared" si="5"/>
        <v>535</v>
      </c>
      <c r="Z30" s="203"/>
      <c r="AA30" s="203">
        <f t="shared" si="6"/>
        <v>94</v>
      </c>
      <c r="AB30" s="216" t="str">
        <f t="shared" si="7"/>
        <v>Lewis Swaby</v>
      </c>
      <c r="AE30" s="6">
        <v>94</v>
      </c>
      <c r="AF30" s="111" t="s">
        <v>159</v>
      </c>
    </row>
    <row r="31" ht="12.75">
      <c r="A31" s="111"/>
    </row>
    <row r="32" ht="12.75">
      <c r="A32" s="111"/>
    </row>
    <row r="65379" ht="12.75">
      <c r="E65379" s="13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6"/>
  <sheetViews>
    <sheetView tabSelected="1" zoomScale="75" zoomScaleNormal="75" zoomScalePageLayoutView="0" workbookViewId="0" topLeftCell="B1">
      <selection activeCell="F31" sqref="F31"/>
    </sheetView>
  </sheetViews>
  <sheetFormatPr defaultColWidth="9.140625" defaultRowHeight="12.75"/>
  <cols>
    <col min="1" max="1" width="11.140625" style="0" hidden="1" customWidth="1"/>
    <col min="2" max="2" width="5.140625" style="0" bestFit="1" customWidth="1"/>
    <col min="3" max="4" width="27.00390625" style="1" customWidth="1"/>
    <col min="5" max="5" width="10.00390625" style="1" customWidth="1"/>
    <col min="6" max="6" width="9.7109375" style="19" customWidth="1"/>
    <col min="7" max="7" width="5.57421875" style="15" customWidth="1"/>
    <col min="8" max="8" width="1.1484375" style="14" customWidth="1"/>
    <col min="9" max="9" width="0.5625" style="15" customWidth="1"/>
    <col min="10" max="10" width="9.7109375" style="14" hidden="1" customWidth="1"/>
    <col min="11" max="11" width="5.7109375" style="15" customWidth="1"/>
    <col min="12" max="12" width="9.7109375" style="19" customWidth="1"/>
    <col min="13" max="13" width="5.7109375" style="15" customWidth="1"/>
    <col min="14" max="14" width="2.7109375" style="15" customWidth="1"/>
    <col min="15" max="15" width="9.7109375" style="14" customWidth="1"/>
    <col min="16" max="16" width="5.7109375" style="15" customWidth="1"/>
    <col min="17" max="17" width="9.7109375" style="14" customWidth="1"/>
    <col min="18" max="18" width="5.7109375" style="15" customWidth="1"/>
    <col min="19" max="19" width="4.57421875" style="16" customWidth="1"/>
    <col min="20" max="20" width="5.8515625" style="19" customWidth="1"/>
    <col min="21" max="21" width="5.7109375" style="17" customWidth="1"/>
    <col min="22" max="22" width="2.57421875" style="18" customWidth="1"/>
    <col min="23" max="23" width="6.7109375" style="4" customWidth="1"/>
    <col min="24" max="24" width="2.140625" style="4" customWidth="1"/>
    <col min="25" max="25" width="3.7109375" style="4" customWidth="1"/>
    <col min="26" max="26" width="24.57421875" style="5" bestFit="1" customWidth="1"/>
    <col min="31" max="31" width="26.28125" style="0" customWidth="1"/>
  </cols>
  <sheetData>
    <row r="2" spans="3:26" s="100" customFormat="1" ht="17.25">
      <c r="C2" s="92" t="s">
        <v>129</v>
      </c>
      <c r="D2" s="92"/>
      <c r="E2" s="92"/>
      <c r="F2" s="93"/>
      <c r="G2" s="94"/>
      <c r="H2" s="95"/>
      <c r="I2" s="94"/>
      <c r="J2" s="95"/>
      <c r="K2" s="94"/>
      <c r="L2" s="93"/>
      <c r="M2" s="94"/>
      <c r="N2" s="94"/>
      <c r="O2" s="95"/>
      <c r="P2" s="94"/>
      <c r="Q2" s="95"/>
      <c r="R2" s="94"/>
      <c r="S2" s="94"/>
      <c r="T2" s="93"/>
      <c r="U2" s="96"/>
      <c r="V2" s="97"/>
      <c r="W2" s="98"/>
      <c r="X2" s="98"/>
      <c r="Y2" s="98"/>
      <c r="Z2" s="99"/>
    </row>
    <row r="5" spans="3:5" ht="18" thickBot="1">
      <c r="C5" s="140" t="s">
        <v>116</v>
      </c>
      <c r="D5" s="140"/>
      <c r="E5"/>
    </row>
    <row r="6" spans="3:25" s="2" customFormat="1" ht="12.75">
      <c r="C6" s="1"/>
      <c r="D6" s="1"/>
      <c r="E6" s="1"/>
      <c r="F6" s="26" t="s">
        <v>32</v>
      </c>
      <c r="G6" s="62"/>
      <c r="H6" s="121"/>
      <c r="I6" s="62"/>
      <c r="J6" s="27" t="s">
        <v>2</v>
      </c>
      <c r="K6" s="62"/>
      <c r="L6" s="37">
        <v>200</v>
      </c>
      <c r="M6" s="62"/>
      <c r="N6" s="72"/>
      <c r="O6" s="27" t="s">
        <v>3</v>
      </c>
      <c r="P6" s="62"/>
      <c r="Q6" s="27" t="s">
        <v>4</v>
      </c>
      <c r="R6" s="62"/>
      <c r="S6" s="28" t="s">
        <v>65</v>
      </c>
      <c r="T6" s="52"/>
      <c r="U6" s="64"/>
      <c r="V6" s="33"/>
      <c r="W6" s="32" t="s">
        <v>5</v>
      </c>
      <c r="X6" s="44"/>
      <c r="Y6" s="109"/>
    </row>
    <row r="7" spans="3:31" s="2" customFormat="1" ht="13.5" thickBot="1">
      <c r="C7" s="1" t="s">
        <v>115</v>
      </c>
      <c r="D7" s="1"/>
      <c r="E7" s="1"/>
      <c r="F7" s="49" t="s">
        <v>6</v>
      </c>
      <c r="G7" s="63"/>
      <c r="H7" s="40"/>
      <c r="I7" s="63"/>
      <c r="J7" s="40"/>
      <c r="K7" s="63"/>
      <c r="L7" s="41" t="s">
        <v>8</v>
      </c>
      <c r="M7" s="63"/>
      <c r="N7" s="73"/>
      <c r="O7" s="40" t="s">
        <v>7</v>
      </c>
      <c r="P7" s="63"/>
      <c r="Q7" s="40"/>
      <c r="R7" s="63"/>
      <c r="S7" s="42" t="s">
        <v>10</v>
      </c>
      <c r="T7" s="55" t="s">
        <v>66</v>
      </c>
      <c r="U7" s="65"/>
      <c r="V7" s="43"/>
      <c r="W7" s="39" t="s">
        <v>9</v>
      </c>
      <c r="X7" s="45"/>
      <c r="Y7" s="109"/>
      <c r="AE7" s="2" t="s">
        <v>328</v>
      </c>
    </row>
    <row r="8" spans="3:34" ht="12.75">
      <c r="C8" s="1" t="s">
        <v>143</v>
      </c>
      <c r="D8" s="1" t="s">
        <v>144</v>
      </c>
      <c r="E8" s="1" t="s">
        <v>145</v>
      </c>
      <c r="F8" s="23"/>
      <c r="G8" s="24"/>
      <c r="H8" s="25">
        <v>0</v>
      </c>
      <c r="I8" s="24"/>
      <c r="J8" s="25">
        <v>0</v>
      </c>
      <c r="K8" s="24"/>
      <c r="L8" s="23"/>
      <c r="M8" s="24"/>
      <c r="N8" s="57"/>
      <c r="O8" s="3"/>
      <c r="P8" s="24"/>
      <c r="Q8" s="3"/>
      <c r="R8" s="24"/>
      <c r="S8" s="8"/>
      <c r="T8" s="21"/>
      <c r="U8" s="66"/>
      <c r="V8" s="34"/>
      <c r="W8" s="30"/>
      <c r="X8" s="46"/>
      <c r="Y8" s="46"/>
      <c r="AF8" s="76" t="s">
        <v>286</v>
      </c>
      <c r="AG8" s="76" t="s">
        <v>287</v>
      </c>
      <c r="AH8" t="s">
        <v>289</v>
      </c>
    </row>
    <row r="9" spans="1:34" ht="14.25">
      <c r="A9" s="153">
        <v>36634</v>
      </c>
      <c r="B9" s="216">
        <v>106</v>
      </c>
      <c r="C9" s="308" t="s">
        <v>131</v>
      </c>
      <c r="D9" s="308" t="s">
        <v>132</v>
      </c>
      <c r="E9" s="308" t="s">
        <v>147</v>
      </c>
      <c r="F9" s="263">
        <v>13.2</v>
      </c>
      <c r="G9" s="217">
        <f>IF(F9=0,0,VLOOKUP(F9,Tables!$A$3:$B$152,2,TRUE))</f>
        <v>652</v>
      </c>
      <c r="H9" s="212">
        <v>0</v>
      </c>
      <c r="I9" s="217">
        <f aca="true" t="shared" si="0" ref="I9:I16">IF(H9=0,0,TRUNC(1.84523*(((H9*100)-75)^1.348)))</f>
        <v>0</v>
      </c>
      <c r="J9" s="212">
        <v>0</v>
      </c>
      <c r="K9" s="217">
        <f aca="true" t="shared" si="1" ref="K9:K16">IF(J9=0,0,TRUNC(56.0211*((J9-1.5)^1.05)))</f>
        <v>0</v>
      </c>
      <c r="L9" s="210">
        <v>27.1</v>
      </c>
      <c r="M9" s="217">
        <f aca="true" t="shared" si="2" ref="M9:M15">IF(L9=0,0,TRUNC(4.99087*((42.26-L9)^1.81)))</f>
        <v>684</v>
      </c>
      <c r="N9" s="296"/>
      <c r="O9" s="212">
        <v>4.94</v>
      </c>
      <c r="P9" s="217">
        <f aca="true" t="shared" si="3" ref="P9:P16">IF(O9=0,0,TRUNC(0.188807*(((O9*100)-210)^1.41)))</f>
        <v>543</v>
      </c>
      <c r="Q9" s="212">
        <v>12.96</v>
      </c>
      <c r="R9" s="217">
        <f aca="true" t="shared" si="4" ref="R9:R16">IF(Q9=0,0,TRUNC(15.9803*((Q9-3.8)^1.04)))</f>
        <v>159</v>
      </c>
      <c r="S9" s="213">
        <v>2</v>
      </c>
      <c r="T9" s="210">
        <v>32.6</v>
      </c>
      <c r="U9" s="217">
        <f aca="true" t="shared" si="5" ref="U9:U16">IF(S9+T9=0,0,TRUNC(0.11193*((254-(S9*60+T9))^1.88)))</f>
        <v>661</v>
      </c>
      <c r="V9" s="218"/>
      <c r="W9" s="205">
        <f aca="true" t="shared" si="6" ref="W9:W16">SUM(G9,I9,K9,M9,P9,R9,U9)</f>
        <v>2699</v>
      </c>
      <c r="X9" s="203"/>
      <c r="Y9" s="257"/>
      <c r="Z9" s="216" t="str">
        <f aca="true" t="shared" si="7" ref="Z9:Z16">C9</f>
        <v>Rebekah O’Brien</v>
      </c>
      <c r="AD9" s="11">
        <v>106</v>
      </c>
      <c r="AE9" s="176" t="s">
        <v>131</v>
      </c>
      <c r="AF9" s="133">
        <v>13.14</v>
      </c>
      <c r="AG9" s="3">
        <v>27.07</v>
      </c>
      <c r="AH9" t="s">
        <v>379</v>
      </c>
    </row>
    <row r="10" spans="1:34" ht="14.25">
      <c r="A10" s="153">
        <v>36713</v>
      </c>
      <c r="B10" s="11">
        <v>113</v>
      </c>
      <c r="C10" s="307" t="s">
        <v>141</v>
      </c>
      <c r="D10" s="307" t="s">
        <v>121</v>
      </c>
      <c r="E10" s="307" t="s">
        <v>146</v>
      </c>
      <c r="F10" s="266">
        <v>14.8</v>
      </c>
      <c r="G10" s="115">
        <f>IF(F10=0,0,VLOOKUP(F10,Tables!$A$3:$B$152,2,TRUE))</f>
        <v>497</v>
      </c>
      <c r="H10" s="116">
        <v>0</v>
      </c>
      <c r="I10" s="115">
        <f t="shared" si="0"/>
        <v>0</v>
      </c>
      <c r="J10" s="116">
        <v>0</v>
      </c>
      <c r="K10" s="115">
        <f t="shared" si="1"/>
        <v>0</v>
      </c>
      <c r="L10" s="114">
        <v>29.6</v>
      </c>
      <c r="M10" s="115">
        <f t="shared" si="2"/>
        <v>493</v>
      </c>
      <c r="N10" s="304"/>
      <c r="O10" s="116">
        <v>4.09</v>
      </c>
      <c r="P10" s="115">
        <f t="shared" si="3"/>
        <v>329</v>
      </c>
      <c r="Q10" s="116">
        <v>25.8</v>
      </c>
      <c r="R10" s="115">
        <f t="shared" si="4"/>
        <v>397</v>
      </c>
      <c r="S10" s="247">
        <v>2</v>
      </c>
      <c r="T10" s="114">
        <v>43.4</v>
      </c>
      <c r="U10" s="115">
        <f t="shared" si="5"/>
        <v>534</v>
      </c>
      <c r="V10" s="253"/>
      <c r="W10" s="243">
        <f t="shared" si="6"/>
        <v>2250</v>
      </c>
      <c r="X10" s="112"/>
      <c r="Y10" s="123"/>
      <c r="Z10" s="11" t="str">
        <f t="shared" si="7"/>
        <v>Cassandra Howard</v>
      </c>
      <c r="AD10" s="11">
        <v>108</v>
      </c>
      <c r="AE10" s="176" t="s">
        <v>135</v>
      </c>
      <c r="AF10" s="133">
        <v>14.2</v>
      </c>
      <c r="AG10" s="3">
        <v>29.19</v>
      </c>
      <c r="AH10" t="s">
        <v>382</v>
      </c>
    </row>
    <row r="11" spans="1:34" ht="14.25">
      <c r="A11" s="153">
        <v>36633</v>
      </c>
      <c r="B11" s="11">
        <v>114</v>
      </c>
      <c r="C11" s="307" t="s">
        <v>142</v>
      </c>
      <c r="D11" s="307" t="s">
        <v>121</v>
      </c>
      <c r="E11" s="307" t="s">
        <v>146</v>
      </c>
      <c r="F11" s="266">
        <v>14.2</v>
      </c>
      <c r="G11" s="115">
        <f>IF(F11=0,0,VLOOKUP(F11,Tables!$A$3:$B$152,2,TRUE))</f>
        <v>549</v>
      </c>
      <c r="H11" s="116">
        <v>0</v>
      </c>
      <c r="I11" s="115">
        <f t="shared" si="0"/>
        <v>0</v>
      </c>
      <c r="J11" s="116">
        <v>0</v>
      </c>
      <c r="K11" s="115">
        <f t="shared" si="1"/>
        <v>0</v>
      </c>
      <c r="L11" s="114">
        <v>28.5</v>
      </c>
      <c r="M11" s="115">
        <f t="shared" si="2"/>
        <v>574</v>
      </c>
      <c r="N11" s="304"/>
      <c r="O11" s="116">
        <v>3.72</v>
      </c>
      <c r="P11" s="115">
        <f t="shared" si="3"/>
        <v>246</v>
      </c>
      <c r="Q11" s="116">
        <v>0</v>
      </c>
      <c r="R11" s="115">
        <f t="shared" si="4"/>
        <v>0</v>
      </c>
      <c r="S11" s="247">
        <v>2</v>
      </c>
      <c r="T11" s="114">
        <v>26.2</v>
      </c>
      <c r="U11" s="115">
        <f t="shared" si="5"/>
        <v>741</v>
      </c>
      <c r="V11" s="253"/>
      <c r="W11" s="243">
        <f t="shared" si="6"/>
        <v>2110</v>
      </c>
      <c r="X11" s="112"/>
      <c r="Y11" s="123"/>
      <c r="Z11" s="11" t="str">
        <f t="shared" si="7"/>
        <v>Jessica Tabraham</v>
      </c>
      <c r="AD11" s="11">
        <v>114</v>
      </c>
      <c r="AE11" s="177" t="s">
        <v>142</v>
      </c>
      <c r="AF11" s="133">
        <v>14.2</v>
      </c>
      <c r="AG11" s="3">
        <v>28.44</v>
      </c>
      <c r="AH11" t="s">
        <v>378</v>
      </c>
    </row>
    <row r="12" spans="1:34" ht="14.25">
      <c r="A12" s="153">
        <v>36087</v>
      </c>
      <c r="B12" s="216">
        <v>108</v>
      </c>
      <c r="C12" s="308" t="s">
        <v>135</v>
      </c>
      <c r="D12" s="308" t="s">
        <v>136</v>
      </c>
      <c r="E12" s="308" t="s">
        <v>147</v>
      </c>
      <c r="F12" s="263">
        <v>14.2</v>
      </c>
      <c r="G12" s="217">
        <f>IF(F12=0,0,VLOOKUP(F12,Tables!$A$3:$B$152,2,TRUE))</f>
        <v>549</v>
      </c>
      <c r="H12" s="212">
        <v>0</v>
      </c>
      <c r="I12" s="217">
        <f t="shared" si="0"/>
        <v>0</v>
      </c>
      <c r="J12" s="212">
        <v>0</v>
      </c>
      <c r="K12" s="217">
        <f t="shared" si="1"/>
        <v>0</v>
      </c>
      <c r="L12" s="210">
        <v>29.2</v>
      </c>
      <c r="M12" s="217">
        <f t="shared" si="2"/>
        <v>522</v>
      </c>
      <c r="N12" s="296"/>
      <c r="O12" s="212">
        <v>4.52</v>
      </c>
      <c r="P12" s="217">
        <f t="shared" si="3"/>
        <v>433</v>
      </c>
      <c r="Q12" s="212">
        <v>10.63</v>
      </c>
      <c r="R12" s="217">
        <f t="shared" si="4"/>
        <v>117</v>
      </c>
      <c r="S12" s="213">
        <v>2</v>
      </c>
      <c r="T12" s="210">
        <v>57.8</v>
      </c>
      <c r="U12" s="217">
        <f t="shared" si="5"/>
        <v>386</v>
      </c>
      <c r="V12" s="218"/>
      <c r="W12" s="205">
        <f t="shared" si="6"/>
        <v>2007</v>
      </c>
      <c r="X12" s="203"/>
      <c r="Y12" s="257"/>
      <c r="Z12" s="216" t="str">
        <f t="shared" si="7"/>
        <v>Sohaila Ali</v>
      </c>
      <c r="AD12" s="11">
        <v>113</v>
      </c>
      <c r="AE12" s="177" t="s">
        <v>141</v>
      </c>
      <c r="AF12" s="133">
        <v>14.78</v>
      </c>
      <c r="AG12" s="3">
        <v>29.59</v>
      </c>
      <c r="AH12" t="s">
        <v>380</v>
      </c>
    </row>
    <row r="13" spans="1:34" ht="14.25">
      <c r="A13" s="153">
        <v>36205</v>
      </c>
      <c r="B13" s="216">
        <v>111</v>
      </c>
      <c r="C13" s="308" t="s">
        <v>139</v>
      </c>
      <c r="D13" s="308" t="s">
        <v>137</v>
      </c>
      <c r="E13" s="308" t="s">
        <v>147</v>
      </c>
      <c r="F13" s="263">
        <v>17.1</v>
      </c>
      <c r="G13" s="217">
        <f>IF(F13=0,0,VLOOKUP(F13,Tables!$A$3:$B$152,2,TRUE))</f>
        <v>320</v>
      </c>
      <c r="H13" s="212">
        <v>0</v>
      </c>
      <c r="I13" s="217">
        <f t="shared" si="0"/>
        <v>0</v>
      </c>
      <c r="J13" s="212">
        <v>0</v>
      </c>
      <c r="K13" s="217">
        <f t="shared" si="1"/>
        <v>0</v>
      </c>
      <c r="L13" s="210">
        <v>30.4</v>
      </c>
      <c r="M13" s="217">
        <f t="shared" si="2"/>
        <v>438</v>
      </c>
      <c r="N13" s="296"/>
      <c r="O13" s="212">
        <v>3.96</v>
      </c>
      <c r="P13" s="217">
        <f t="shared" si="3"/>
        <v>299</v>
      </c>
      <c r="Q13" s="212">
        <v>10.37</v>
      </c>
      <c r="R13" s="217">
        <f t="shared" si="4"/>
        <v>113</v>
      </c>
      <c r="S13" s="213">
        <v>2</v>
      </c>
      <c r="T13" s="210">
        <v>50.5</v>
      </c>
      <c r="U13" s="217">
        <f t="shared" si="5"/>
        <v>458</v>
      </c>
      <c r="V13" s="218"/>
      <c r="W13" s="205">
        <f t="shared" si="6"/>
        <v>1628</v>
      </c>
      <c r="X13" s="203"/>
      <c r="Y13" s="257"/>
      <c r="Z13" s="216" t="str">
        <f t="shared" si="7"/>
        <v>Lottie Sykes</v>
      </c>
      <c r="AD13" s="11">
        <v>111</v>
      </c>
      <c r="AE13" s="176" t="s">
        <v>139</v>
      </c>
      <c r="AF13" s="133">
        <v>17.1</v>
      </c>
      <c r="AG13" s="3">
        <v>30.35</v>
      </c>
      <c r="AH13" t="s">
        <v>381</v>
      </c>
    </row>
    <row r="14" spans="1:34" ht="14.25">
      <c r="A14" s="153">
        <v>35798</v>
      </c>
      <c r="B14" s="216">
        <v>110</v>
      </c>
      <c r="C14" s="308" t="s">
        <v>138</v>
      </c>
      <c r="D14" s="308" t="s">
        <v>137</v>
      </c>
      <c r="E14" s="308" t="s">
        <v>147</v>
      </c>
      <c r="F14" s="263">
        <v>17.1</v>
      </c>
      <c r="G14" s="217">
        <f>IF(F14=0,0,VLOOKUP(F14,Tables!$A$3:$B$152,2,TRUE))</f>
        <v>320</v>
      </c>
      <c r="H14" s="212">
        <v>0</v>
      </c>
      <c r="I14" s="217">
        <f t="shared" si="0"/>
        <v>0</v>
      </c>
      <c r="J14" s="212">
        <v>0</v>
      </c>
      <c r="K14" s="217">
        <f t="shared" si="1"/>
        <v>0</v>
      </c>
      <c r="L14" s="210">
        <v>33.1</v>
      </c>
      <c r="M14" s="217">
        <f t="shared" si="2"/>
        <v>274</v>
      </c>
      <c r="N14" s="296"/>
      <c r="O14" s="212">
        <v>3.78</v>
      </c>
      <c r="P14" s="217">
        <f t="shared" si="3"/>
        <v>259</v>
      </c>
      <c r="Q14" s="212">
        <v>19.62</v>
      </c>
      <c r="R14" s="217">
        <f t="shared" si="4"/>
        <v>282</v>
      </c>
      <c r="S14" s="213">
        <v>3</v>
      </c>
      <c r="T14" s="210">
        <v>22.2</v>
      </c>
      <c r="U14" s="217">
        <f t="shared" si="5"/>
        <v>187</v>
      </c>
      <c r="V14" s="218"/>
      <c r="W14" s="205">
        <f t="shared" si="6"/>
        <v>1322</v>
      </c>
      <c r="X14" s="203"/>
      <c r="Y14" s="257"/>
      <c r="Z14" s="216" t="str">
        <f t="shared" si="7"/>
        <v>Hollie Newman</v>
      </c>
      <c r="AD14" s="11">
        <v>107</v>
      </c>
      <c r="AE14" s="176" t="s">
        <v>133</v>
      </c>
      <c r="AF14" s="133">
        <v>13.89</v>
      </c>
      <c r="AG14" s="152" t="s">
        <v>284</v>
      </c>
      <c r="AH14" t="s">
        <v>384</v>
      </c>
    </row>
    <row r="15" spans="1:34" ht="14.25">
      <c r="A15" s="153">
        <v>35719</v>
      </c>
      <c r="B15" s="216">
        <v>112</v>
      </c>
      <c r="C15" s="308" t="s">
        <v>140</v>
      </c>
      <c r="D15" s="308" t="s">
        <v>137</v>
      </c>
      <c r="E15" s="308" t="s">
        <v>147</v>
      </c>
      <c r="F15" s="263">
        <v>14.8</v>
      </c>
      <c r="G15" s="217">
        <f>IF(F15=0,0,VLOOKUP(F15,Tables!$A$3:$B$152,2,TRUE))</f>
        <v>497</v>
      </c>
      <c r="H15" s="212">
        <v>0</v>
      </c>
      <c r="I15" s="217">
        <f t="shared" si="0"/>
        <v>0</v>
      </c>
      <c r="J15" s="212">
        <v>0</v>
      </c>
      <c r="K15" s="217">
        <f t="shared" si="1"/>
        <v>0</v>
      </c>
      <c r="L15" s="210">
        <v>35.8</v>
      </c>
      <c r="M15" s="217">
        <f t="shared" si="2"/>
        <v>146</v>
      </c>
      <c r="N15" s="296"/>
      <c r="O15" s="212">
        <v>3.05</v>
      </c>
      <c r="P15" s="217">
        <f t="shared" si="3"/>
        <v>116</v>
      </c>
      <c r="Q15" s="212">
        <v>14.15</v>
      </c>
      <c r="R15" s="217">
        <f t="shared" si="4"/>
        <v>181</v>
      </c>
      <c r="S15" s="213">
        <v>3</v>
      </c>
      <c r="T15" s="210">
        <v>30.4</v>
      </c>
      <c r="U15" s="217">
        <f t="shared" si="5"/>
        <v>135</v>
      </c>
      <c r="V15" s="218"/>
      <c r="W15" s="205">
        <f t="shared" si="6"/>
        <v>1075</v>
      </c>
      <c r="X15" s="203"/>
      <c r="Y15" s="257"/>
      <c r="Z15" s="216" t="str">
        <f t="shared" si="7"/>
        <v>Solape Tunde-Dauda</v>
      </c>
      <c r="AD15" s="11">
        <v>110</v>
      </c>
      <c r="AE15" s="176" t="s">
        <v>138</v>
      </c>
      <c r="AF15" s="133">
        <v>17.1</v>
      </c>
      <c r="AG15" s="3">
        <v>33.08</v>
      </c>
      <c r="AH15" t="s">
        <v>383</v>
      </c>
    </row>
    <row r="16" spans="1:34" ht="14.25">
      <c r="A16" s="153">
        <v>36332</v>
      </c>
      <c r="B16" s="216">
        <v>107</v>
      </c>
      <c r="C16" s="308" t="s">
        <v>133</v>
      </c>
      <c r="D16" s="308" t="s">
        <v>134</v>
      </c>
      <c r="E16" s="308" t="s">
        <v>147</v>
      </c>
      <c r="F16" s="263">
        <v>13.9</v>
      </c>
      <c r="G16" s="217">
        <f>IF(F16=0,0,VLOOKUP(F16,Tables!$A$3:$B$152,2,TRUE))</f>
        <v>578</v>
      </c>
      <c r="H16" s="212">
        <v>0</v>
      </c>
      <c r="I16" s="217">
        <f t="shared" si="0"/>
        <v>0</v>
      </c>
      <c r="J16" s="212">
        <v>0</v>
      </c>
      <c r="K16" s="217">
        <f t="shared" si="1"/>
        <v>0</v>
      </c>
      <c r="L16" s="210" t="s">
        <v>284</v>
      </c>
      <c r="M16" s="217">
        <v>0</v>
      </c>
      <c r="N16" s="296"/>
      <c r="O16" s="212">
        <v>4.11</v>
      </c>
      <c r="P16" s="217">
        <f t="shared" si="3"/>
        <v>333</v>
      </c>
      <c r="Q16" s="212"/>
      <c r="R16" s="217">
        <f t="shared" si="4"/>
        <v>0</v>
      </c>
      <c r="S16" s="213"/>
      <c r="T16" s="210"/>
      <c r="U16" s="217">
        <f t="shared" si="5"/>
        <v>0</v>
      </c>
      <c r="V16" s="218"/>
      <c r="W16" s="205">
        <f t="shared" si="6"/>
        <v>911</v>
      </c>
      <c r="X16" s="203"/>
      <c r="Y16" s="257"/>
      <c r="Z16" s="216" t="str">
        <f t="shared" si="7"/>
        <v>Masie Rixon</v>
      </c>
      <c r="AD16" s="11">
        <v>112</v>
      </c>
      <c r="AE16" s="176" t="s">
        <v>140</v>
      </c>
      <c r="AF16" s="133">
        <v>14.78</v>
      </c>
      <c r="AG16" s="3">
        <v>35.79</v>
      </c>
      <c r="AH16" t="s">
        <v>385</v>
      </c>
    </row>
    <row r="17" ht="11.25" customHeight="1">
      <c r="A17" s="153">
        <v>36104</v>
      </c>
    </row>
    <row r="18" ht="12.75">
      <c r="A18" s="153"/>
    </row>
    <row r="19" ht="12.75">
      <c r="A19" s="153"/>
    </row>
    <row r="20" ht="12.75">
      <c r="A20" s="153"/>
    </row>
    <row r="21" ht="12.75">
      <c r="A21" s="153"/>
    </row>
    <row r="22" ht="12.75">
      <c r="A22" s="153"/>
    </row>
    <row r="23" ht="12.75">
      <c r="A23" s="111"/>
    </row>
    <row r="24" ht="12.75">
      <c r="A24" s="111"/>
    </row>
    <row r="25" ht="12.75">
      <c r="A25" s="111"/>
    </row>
    <row r="26" ht="12.75">
      <c r="A26" s="111"/>
    </row>
    <row r="27" ht="12.75">
      <c r="A27" s="111"/>
    </row>
    <row r="28" ht="12.75">
      <c r="A28" s="111"/>
    </row>
    <row r="29" ht="12.75">
      <c r="A29" s="111"/>
    </row>
    <row r="30" ht="12.75">
      <c r="A30" s="111"/>
    </row>
    <row r="31" ht="12.75">
      <c r="A31" s="111"/>
    </row>
    <row r="32" ht="12.75">
      <c r="A32" s="111"/>
    </row>
    <row r="33" ht="12.75">
      <c r="A33" s="111"/>
    </row>
    <row r="34" ht="12.75">
      <c r="A34" s="111"/>
    </row>
    <row r="35" ht="12.75">
      <c r="A35" s="111"/>
    </row>
    <row r="36" ht="12.75">
      <c r="A36" s="111"/>
    </row>
    <row r="37" ht="12.75">
      <c r="A37" s="111"/>
    </row>
    <row r="38" ht="12.75">
      <c r="A38" s="111"/>
    </row>
    <row r="39" ht="12.75">
      <c r="A39" s="111"/>
    </row>
    <row r="40" ht="12.75">
      <c r="A40" s="111"/>
    </row>
    <row r="41" ht="12.75">
      <c r="A41" s="111"/>
    </row>
    <row r="42" ht="12.75">
      <c r="A42" s="111"/>
    </row>
    <row r="43" ht="12.75">
      <c r="A43" s="111"/>
    </row>
    <row r="44" ht="12.75">
      <c r="A44" s="111"/>
    </row>
    <row r="45" ht="12.75">
      <c r="A45" s="111"/>
    </row>
    <row r="46" ht="12.75">
      <c r="A46" s="111"/>
    </row>
    <row r="47" ht="12.75">
      <c r="A47" s="111"/>
    </row>
    <row r="48" ht="12.75">
      <c r="A48" s="111"/>
    </row>
    <row r="49" ht="12.75">
      <c r="A49" s="111"/>
    </row>
    <row r="50" ht="12.75">
      <c r="A50" s="111"/>
    </row>
    <row r="51" ht="12.75">
      <c r="A51" s="111"/>
    </row>
    <row r="52" ht="12.75">
      <c r="A52" s="111"/>
    </row>
    <row r="53" ht="12.75">
      <c r="A53" s="111"/>
    </row>
    <row r="54" ht="12.75">
      <c r="A54" s="111"/>
    </row>
    <row r="55" ht="12.75">
      <c r="A55" s="111"/>
    </row>
    <row r="56" ht="12.75">
      <c r="A56" s="111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58"/>
  <sheetViews>
    <sheetView zoomScale="75" zoomScaleNormal="75" zoomScalePageLayoutView="0" workbookViewId="0" topLeftCell="A1">
      <selection activeCell="C58" sqref="C58"/>
    </sheetView>
  </sheetViews>
  <sheetFormatPr defaultColWidth="9.140625" defaultRowHeight="12.75"/>
  <cols>
    <col min="1" max="1" width="12.57421875" style="1" customWidth="1"/>
    <col min="2" max="2" width="8.28125" style="1" customWidth="1"/>
    <col min="3" max="3" width="5.7109375" style="1" customWidth="1"/>
    <col min="4" max="4" width="10.421875" style="1" customWidth="1"/>
    <col min="5" max="5" width="5.7109375" style="1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8.28125" style="1" customWidth="1"/>
    <col min="11" max="11" width="5.7109375" style="1" customWidth="1"/>
    <col min="12" max="12" width="2.8515625" style="1" customWidth="1"/>
    <col min="13" max="13" width="10.421875" style="19" customWidth="1"/>
    <col min="14" max="14" width="5.7109375" style="15" customWidth="1"/>
    <col min="15" max="15" width="7.421875" style="56" customWidth="1"/>
    <col min="16" max="16" width="5.7109375" style="1" customWidth="1"/>
    <col min="17" max="17" width="7.00390625" style="56" customWidth="1"/>
    <col min="18" max="18" width="5.7109375" style="1" customWidth="1"/>
    <col min="19" max="19" width="8.8515625" style="1" customWidth="1"/>
    <col min="20" max="20" width="5.7109375" style="1" customWidth="1"/>
    <col min="21" max="21" width="8.00390625" style="16" customWidth="1"/>
    <col min="22" max="22" width="5.8515625" style="19" customWidth="1"/>
    <col min="23" max="23" width="5.7109375" style="17" customWidth="1"/>
    <col min="24" max="24" width="2.57421875" style="18" customWidth="1"/>
    <col min="25" max="25" width="7.421875" style="4" customWidth="1"/>
    <col min="26" max="26" width="2.140625" style="4" customWidth="1"/>
    <col min="27" max="27" width="9.140625" style="5" customWidth="1"/>
  </cols>
  <sheetData>
    <row r="2" spans="1:27" s="100" customFormat="1" ht="17.25">
      <c r="A2" s="92" t="s">
        <v>74</v>
      </c>
      <c r="B2" s="92"/>
      <c r="C2" s="92"/>
      <c r="D2" s="92"/>
      <c r="E2" s="92"/>
      <c r="F2" s="95"/>
      <c r="G2" s="94"/>
      <c r="H2" s="95"/>
      <c r="I2" s="94"/>
      <c r="J2" s="92"/>
      <c r="K2" s="92"/>
      <c r="L2" s="92"/>
      <c r="M2" s="93"/>
      <c r="N2" s="94"/>
      <c r="O2" s="101"/>
      <c r="P2" s="92"/>
      <c r="Q2" s="101"/>
      <c r="R2" s="92"/>
      <c r="S2" s="92"/>
      <c r="T2" s="92"/>
      <c r="U2" s="94"/>
      <c r="V2" s="93"/>
      <c r="W2" s="96"/>
      <c r="X2" s="97"/>
      <c r="Y2" s="98"/>
      <c r="Z2" s="98"/>
      <c r="AA2" s="99"/>
    </row>
    <row r="5" ht="13.5" thickBot="1"/>
    <row r="6" spans="1:26" s="2" customFormat="1" ht="12.75">
      <c r="A6" s="1"/>
      <c r="B6" s="71">
        <v>100</v>
      </c>
      <c r="C6" s="62"/>
      <c r="D6" s="27" t="s">
        <v>3</v>
      </c>
      <c r="E6" s="62"/>
      <c r="F6" s="27" t="s">
        <v>2</v>
      </c>
      <c r="G6" s="62"/>
      <c r="H6" s="27" t="s">
        <v>1</v>
      </c>
      <c r="I6" s="62"/>
      <c r="J6" s="37">
        <v>400</v>
      </c>
      <c r="K6" s="62"/>
      <c r="L6" s="72"/>
      <c r="M6" s="60" t="s">
        <v>71</v>
      </c>
      <c r="N6" s="62"/>
      <c r="O6" s="67" t="s">
        <v>69</v>
      </c>
      <c r="P6" s="62"/>
      <c r="Q6" s="67" t="s">
        <v>72</v>
      </c>
      <c r="R6" s="62"/>
      <c r="S6" s="27" t="s">
        <v>4</v>
      </c>
      <c r="T6" s="62"/>
      <c r="U6" s="28" t="s">
        <v>70</v>
      </c>
      <c r="V6" s="52"/>
      <c r="W6" s="64"/>
      <c r="X6" s="33"/>
      <c r="Y6" s="32" t="s">
        <v>5</v>
      </c>
      <c r="Z6" s="48"/>
    </row>
    <row r="7" spans="1:26" s="2" customFormat="1" ht="13.5" thickBot="1">
      <c r="A7" s="1"/>
      <c r="B7" s="49" t="s">
        <v>8</v>
      </c>
      <c r="C7" s="63"/>
      <c r="D7" s="40" t="s">
        <v>7</v>
      </c>
      <c r="E7" s="63"/>
      <c r="F7" s="40"/>
      <c r="G7" s="63"/>
      <c r="H7" s="40" t="s">
        <v>7</v>
      </c>
      <c r="I7" s="63"/>
      <c r="J7" s="41" t="s">
        <v>8</v>
      </c>
      <c r="K7" s="63"/>
      <c r="L7" s="73"/>
      <c r="M7" s="41" t="s">
        <v>6</v>
      </c>
      <c r="N7" s="63"/>
      <c r="O7" s="68"/>
      <c r="P7" s="63"/>
      <c r="Q7" s="68" t="s">
        <v>73</v>
      </c>
      <c r="R7" s="63"/>
      <c r="S7" s="40"/>
      <c r="T7" s="63"/>
      <c r="U7" s="74" t="s">
        <v>10</v>
      </c>
      <c r="V7" s="53" t="s">
        <v>66</v>
      </c>
      <c r="W7" s="65"/>
      <c r="X7" s="43"/>
      <c r="Y7" s="39" t="s">
        <v>9</v>
      </c>
      <c r="Z7" s="50"/>
    </row>
    <row r="8" spans="2:26" ht="12.75">
      <c r="B8" s="23"/>
      <c r="C8" s="24"/>
      <c r="D8" s="25"/>
      <c r="E8" s="24"/>
      <c r="F8" s="25"/>
      <c r="G8" s="24"/>
      <c r="H8" s="25"/>
      <c r="I8" s="24"/>
      <c r="J8" s="23"/>
      <c r="K8" s="24"/>
      <c r="L8" s="57"/>
      <c r="M8" s="23"/>
      <c r="N8" s="24"/>
      <c r="O8" s="69"/>
      <c r="P8" s="24"/>
      <c r="Q8" s="69"/>
      <c r="R8" s="24"/>
      <c r="S8" s="25"/>
      <c r="T8" s="24"/>
      <c r="U8" s="35"/>
      <c r="V8" s="20"/>
      <c r="W8" s="66"/>
      <c r="X8" s="31"/>
      <c r="Y8" s="30"/>
      <c r="Z8" s="54"/>
    </row>
    <row r="9" spans="1:27" ht="12.75">
      <c r="A9" s="6" t="s">
        <v>11</v>
      </c>
      <c r="B9" s="21">
        <v>0</v>
      </c>
      <c r="C9" s="7">
        <f>IF(B9=0,0,TRUNC(25.4347*((17.76-B9)^1.81)))</f>
        <v>0</v>
      </c>
      <c r="D9" s="3">
        <v>0</v>
      </c>
      <c r="E9" s="7">
        <f aca="true" t="shared" si="0" ref="E9:E40">IF(D9=0,0,TRUNC(0.14354*(((D9*100)-220)^1.4)))</f>
        <v>0</v>
      </c>
      <c r="F9" s="3">
        <v>0</v>
      </c>
      <c r="G9" s="7">
        <f aca="true" t="shared" si="1" ref="G9:G40">IF(F9=0,0,TRUNC(51.39*((F9-1.5)^1.05)))</f>
        <v>0</v>
      </c>
      <c r="H9" s="3">
        <v>0</v>
      </c>
      <c r="I9" s="7">
        <f aca="true" t="shared" si="2" ref="I9:I40">IF(H9=0,0,TRUNC(0.8465*(((H9*100)-75)^1.42)))</f>
        <v>0</v>
      </c>
      <c r="J9" s="21">
        <v>0</v>
      </c>
      <c r="K9" s="7">
        <f>IF(J9=0,0,TRUNC(1.53775*((81.86-J9)^1.81)))</f>
        <v>0</v>
      </c>
      <c r="L9" s="58"/>
      <c r="M9" s="21">
        <v>0</v>
      </c>
      <c r="N9" s="7">
        <f>IF(M9=0,0,TRUNC(5.74352*((28.26-M9)^1.92)))</f>
        <v>0</v>
      </c>
      <c r="O9" s="70">
        <v>0</v>
      </c>
      <c r="P9" s="7">
        <f aca="true" t="shared" si="3" ref="P9:P40">IF(O9=0,0,TRUNC(12.91*((O9-4)^1.1)))</f>
        <v>0</v>
      </c>
      <c r="Q9" s="70">
        <v>0</v>
      </c>
      <c r="R9" s="7">
        <f>IF(Q9=0,0,TRUNC(0.2797*(((Q9*100)-100)^1.35)))</f>
        <v>0</v>
      </c>
      <c r="S9" s="3">
        <v>0</v>
      </c>
      <c r="T9" s="7">
        <f aca="true" t="shared" si="4" ref="T9:T40">IF(S9=0,0,TRUNC(10.14*((S9-7)^1.08)))</f>
        <v>0</v>
      </c>
      <c r="U9" s="8">
        <v>0</v>
      </c>
      <c r="V9" s="21">
        <v>0</v>
      </c>
      <c r="W9" s="7">
        <f aca="true" t="shared" si="5" ref="W9:W40">IF(U9+V9=0,0,TRUNC(0.03768*((480-(U9*60+V9))^1.85)))</f>
        <v>0</v>
      </c>
      <c r="X9" s="9"/>
      <c r="Y9" s="10">
        <f>SUM(R9,C9,P9,N9,I9,G9,K9,E9,T9,W9)</f>
        <v>0</v>
      </c>
      <c r="Z9" s="47"/>
      <c r="AA9" s="11" t="str">
        <f aca="true" t="shared" si="6" ref="AA9:AA40">A9</f>
        <v>Name 1</v>
      </c>
    </row>
    <row r="10" spans="1:27" ht="12.75">
      <c r="A10" s="6" t="s">
        <v>12</v>
      </c>
      <c r="B10" s="21">
        <v>0</v>
      </c>
      <c r="C10" s="7">
        <f aca="true" t="shared" si="7" ref="C10:C58">IF(B10=0,0,TRUNC(25.4347*((17.76-B10)^1.81)))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3">
        <v>0</v>
      </c>
      <c r="I10" s="7">
        <f t="shared" si="2"/>
        <v>0</v>
      </c>
      <c r="J10" s="21">
        <v>0</v>
      </c>
      <c r="K10" s="7">
        <f aca="true" t="shared" si="8" ref="K10:K58">IF(J10=0,0,TRUNC(1.53775*((81.86-J10)^1.81)))</f>
        <v>0</v>
      </c>
      <c r="L10" s="58"/>
      <c r="M10" s="21">
        <v>0</v>
      </c>
      <c r="N10" s="7">
        <f aca="true" t="shared" si="9" ref="N10:N58">IF(M10=0,0,TRUNC(5.74352*((28.26-M10)^1.92)))</f>
        <v>0</v>
      </c>
      <c r="O10" s="70">
        <v>0</v>
      </c>
      <c r="P10" s="7">
        <f t="shared" si="3"/>
        <v>0</v>
      </c>
      <c r="Q10" s="70">
        <v>0</v>
      </c>
      <c r="R10" s="7">
        <f aca="true" t="shared" si="10" ref="R10:R58">IF(Q10=0,0,TRUNC(0.2797*(((Q10*100)-100)^1.35)))</f>
        <v>0</v>
      </c>
      <c r="S10" s="3">
        <v>0</v>
      </c>
      <c r="T10" s="7">
        <f t="shared" si="4"/>
        <v>0</v>
      </c>
      <c r="U10" s="8">
        <v>0</v>
      </c>
      <c r="V10" s="21">
        <v>0</v>
      </c>
      <c r="W10" s="7">
        <f t="shared" si="5"/>
        <v>0</v>
      </c>
      <c r="X10" s="9"/>
      <c r="Y10" s="10">
        <f aca="true" t="shared" si="11" ref="Y10:Y58">SUM(R10,C10,P10,N10,I10,G10,K10,E10,T10,W10)</f>
        <v>0</v>
      </c>
      <c r="Z10" s="47"/>
      <c r="AA10" s="11" t="str">
        <f t="shared" si="6"/>
        <v>Name 2</v>
      </c>
    </row>
    <row r="11" spans="1:27" ht="12.75">
      <c r="A11" s="6" t="s">
        <v>13</v>
      </c>
      <c r="B11" s="21">
        <v>0</v>
      </c>
      <c r="C11" s="7">
        <f t="shared" si="7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3">
        <v>0</v>
      </c>
      <c r="I11" s="7">
        <f t="shared" si="2"/>
        <v>0</v>
      </c>
      <c r="J11" s="21">
        <v>0</v>
      </c>
      <c r="K11" s="7">
        <f t="shared" si="8"/>
        <v>0</v>
      </c>
      <c r="L11" s="58"/>
      <c r="M11" s="21">
        <v>0</v>
      </c>
      <c r="N11" s="7">
        <f t="shared" si="9"/>
        <v>0</v>
      </c>
      <c r="O11" s="70">
        <v>0</v>
      </c>
      <c r="P11" s="7">
        <f t="shared" si="3"/>
        <v>0</v>
      </c>
      <c r="Q11" s="70">
        <v>0</v>
      </c>
      <c r="R11" s="7">
        <f t="shared" si="10"/>
        <v>0</v>
      </c>
      <c r="S11" s="3">
        <v>0</v>
      </c>
      <c r="T11" s="7">
        <f t="shared" si="4"/>
        <v>0</v>
      </c>
      <c r="U11" s="8">
        <v>0</v>
      </c>
      <c r="V11" s="21">
        <v>0</v>
      </c>
      <c r="W11" s="7">
        <f t="shared" si="5"/>
        <v>0</v>
      </c>
      <c r="X11" s="9"/>
      <c r="Y11" s="10">
        <f t="shared" si="11"/>
        <v>0</v>
      </c>
      <c r="Z11" s="47"/>
      <c r="AA11" s="11" t="str">
        <f t="shared" si="6"/>
        <v>Name 3</v>
      </c>
    </row>
    <row r="12" spans="1:27" ht="12.75">
      <c r="A12" s="6" t="s">
        <v>14</v>
      </c>
      <c r="B12" s="21">
        <v>0</v>
      </c>
      <c r="C12" s="7">
        <f t="shared" si="7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3">
        <v>0</v>
      </c>
      <c r="I12" s="7">
        <f t="shared" si="2"/>
        <v>0</v>
      </c>
      <c r="J12" s="21">
        <v>0</v>
      </c>
      <c r="K12" s="7">
        <f t="shared" si="8"/>
        <v>0</v>
      </c>
      <c r="L12" s="58"/>
      <c r="M12" s="21">
        <v>0</v>
      </c>
      <c r="N12" s="7">
        <f t="shared" si="9"/>
        <v>0</v>
      </c>
      <c r="O12" s="70">
        <v>0</v>
      </c>
      <c r="P12" s="7">
        <f t="shared" si="3"/>
        <v>0</v>
      </c>
      <c r="Q12" s="70">
        <v>0</v>
      </c>
      <c r="R12" s="7">
        <f t="shared" si="10"/>
        <v>0</v>
      </c>
      <c r="S12" s="3">
        <v>0</v>
      </c>
      <c r="T12" s="7">
        <f t="shared" si="4"/>
        <v>0</v>
      </c>
      <c r="U12" s="8">
        <v>0</v>
      </c>
      <c r="V12" s="21">
        <v>0</v>
      </c>
      <c r="W12" s="7">
        <f t="shared" si="5"/>
        <v>0</v>
      </c>
      <c r="X12" s="9"/>
      <c r="Y12" s="10">
        <f t="shared" si="11"/>
        <v>0</v>
      </c>
      <c r="Z12" s="47"/>
      <c r="AA12" s="11" t="str">
        <f t="shared" si="6"/>
        <v>Name 4</v>
      </c>
    </row>
    <row r="13" spans="1:27" ht="12.75">
      <c r="A13" s="6" t="s">
        <v>15</v>
      </c>
      <c r="B13" s="21">
        <v>0</v>
      </c>
      <c r="C13" s="7">
        <f t="shared" si="7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3">
        <v>0</v>
      </c>
      <c r="I13" s="7">
        <f t="shared" si="2"/>
        <v>0</v>
      </c>
      <c r="J13" s="21">
        <v>0</v>
      </c>
      <c r="K13" s="7">
        <f t="shared" si="8"/>
        <v>0</v>
      </c>
      <c r="L13" s="58"/>
      <c r="M13" s="21">
        <v>0</v>
      </c>
      <c r="N13" s="7">
        <f t="shared" si="9"/>
        <v>0</v>
      </c>
      <c r="O13" s="70">
        <v>0</v>
      </c>
      <c r="P13" s="7">
        <f t="shared" si="3"/>
        <v>0</v>
      </c>
      <c r="Q13" s="70">
        <v>0</v>
      </c>
      <c r="R13" s="7">
        <f t="shared" si="10"/>
        <v>0</v>
      </c>
      <c r="S13" s="3">
        <v>0</v>
      </c>
      <c r="T13" s="7">
        <f t="shared" si="4"/>
        <v>0</v>
      </c>
      <c r="U13" s="8">
        <v>0</v>
      </c>
      <c r="V13" s="21">
        <v>0</v>
      </c>
      <c r="W13" s="7">
        <f t="shared" si="5"/>
        <v>0</v>
      </c>
      <c r="X13" s="9"/>
      <c r="Y13" s="10">
        <f t="shared" si="11"/>
        <v>0</v>
      </c>
      <c r="Z13" s="47"/>
      <c r="AA13" s="11" t="str">
        <f t="shared" si="6"/>
        <v>Name 5</v>
      </c>
    </row>
    <row r="14" spans="1:27" ht="12.75">
      <c r="A14" s="6" t="s">
        <v>16</v>
      </c>
      <c r="B14" s="21">
        <v>0</v>
      </c>
      <c r="C14" s="7">
        <f t="shared" si="7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3">
        <v>0</v>
      </c>
      <c r="I14" s="7">
        <f t="shared" si="2"/>
        <v>0</v>
      </c>
      <c r="J14" s="21">
        <v>0</v>
      </c>
      <c r="K14" s="7">
        <f t="shared" si="8"/>
        <v>0</v>
      </c>
      <c r="L14" s="58"/>
      <c r="M14" s="21">
        <v>0</v>
      </c>
      <c r="N14" s="7">
        <f t="shared" si="9"/>
        <v>0</v>
      </c>
      <c r="O14" s="70">
        <v>0</v>
      </c>
      <c r="P14" s="7">
        <f t="shared" si="3"/>
        <v>0</v>
      </c>
      <c r="Q14" s="70">
        <v>0</v>
      </c>
      <c r="R14" s="7">
        <f t="shared" si="10"/>
        <v>0</v>
      </c>
      <c r="S14" s="3">
        <v>0</v>
      </c>
      <c r="T14" s="7">
        <f t="shared" si="4"/>
        <v>0</v>
      </c>
      <c r="U14" s="8">
        <v>0</v>
      </c>
      <c r="V14" s="21">
        <v>0</v>
      </c>
      <c r="W14" s="7">
        <f t="shared" si="5"/>
        <v>0</v>
      </c>
      <c r="X14" s="9"/>
      <c r="Y14" s="10">
        <f t="shared" si="11"/>
        <v>0</v>
      </c>
      <c r="Z14" s="47"/>
      <c r="AA14" s="11" t="str">
        <f t="shared" si="6"/>
        <v>Name 6</v>
      </c>
    </row>
    <row r="15" spans="1:27" ht="12.75">
      <c r="A15" s="12" t="s">
        <v>17</v>
      </c>
      <c r="B15" s="21">
        <v>0</v>
      </c>
      <c r="C15" s="7">
        <f t="shared" si="7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3">
        <v>0</v>
      </c>
      <c r="I15" s="7">
        <f t="shared" si="2"/>
        <v>0</v>
      </c>
      <c r="J15" s="21">
        <v>0</v>
      </c>
      <c r="K15" s="7">
        <f t="shared" si="8"/>
        <v>0</v>
      </c>
      <c r="L15" s="58"/>
      <c r="M15" s="21">
        <v>0</v>
      </c>
      <c r="N15" s="7">
        <f t="shared" si="9"/>
        <v>0</v>
      </c>
      <c r="O15" s="70">
        <v>0</v>
      </c>
      <c r="P15" s="7">
        <f t="shared" si="3"/>
        <v>0</v>
      </c>
      <c r="Q15" s="70">
        <v>0</v>
      </c>
      <c r="R15" s="7">
        <f t="shared" si="10"/>
        <v>0</v>
      </c>
      <c r="S15" s="3">
        <v>0</v>
      </c>
      <c r="T15" s="7">
        <f t="shared" si="4"/>
        <v>0</v>
      </c>
      <c r="U15" s="8">
        <v>0</v>
      </c>
      <c r="V15" s="21">
        <v>0</v>
      </c>
      <c r="W15" s="7">
        <f t="shared" si="5"/>
        <v>0</v>
      </c>
      <c r="X15" s="9"/>
      <c r="Y15" s="10">
        <f t="shared" si="11"/>
        <v>0</v>
      </c>
      <c r="Z15" s="47"/>
      <c r="AA15" s="11" t="str">
        <f t="shared" si="6"/>
        <v>Name 7</v>
      </c>
    </row>
    <row r="16" spans="1:27" ht="12.75">
      <c r="A16" s="6" t="s">
        <v>18</v>
      </c>
      <c r="B16" s="21">
        <v>0</v>
      </c>
      <c r="C16" s="7">
        <f t="shared" si="7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3">
        <v>0</v>
      </c>
      <c r="I16" s="7">
        <f t="shared" si="2"/>
        <v>0</v>
      </c>
      <c r="J16" s="21">
        <v>0</v>
      </c>
      <c r="K16" s="7">
        <f t="shared" si="8"/>
        <v>0</v>
      </c>
      <c r="L16" s="58"/>
      <c r="M16" s="21">
        <v>0</v>
      </c>
      <c r="N16" s="7">
        <f t="shared" si="9"/>
        <v>0</v>
      </c>
      <c r="O16" s="70">
        <v>0</v>
      </c>
      <c r="P16" s="7">
        <f t="shared" si="3"/>
        <v>0</v>
      </c>
      <c r="Q16" s="70">
        <v>0</v>
      </c>
      <c r="R16" s="7">
        <f t="shared" si="10"/>
        <v>0</v>
      </c>
      <c r="S16" s="3">
        <v>0</v>
      </c>
      <c r="T16" s="7">
        <f t="shared" si="4"/>
        <v>0</v>
      </c>
      <c r="U16" s="8">
        <v>0</v>
      </c>
      <c r="V16" s="21">
        <v>0</v>
      </c>
      <c r="W16" s="7">
        <f t="shared" si="5"/>
        <v>0</v>
      </c>
      <c r="X16" s="9"/>
      <c r="Y16" s="10">
        <f t="shared" si="11"/>
        <v>0</v>
      </c>
      <c r="Z16" s="47"/>
      <c r="AA16" s="11" t="str">
        <f t="shared" si="6"/>
        <v>Name 8</v>
      </c>
    </row>
    <row r="17" spans="1:27" ht="12.75">
      <c r="A17" s="6" t="s">
        <v>19</v>
      </c>
      <c r="B17" s="21">
        <v>0</v>
      </c>
      <c r="C17" s="7">
        <f t="shared" si="7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3">
        <v>0</v>
      </c>
      <c r="I17" s="7">
        <f t="shared" si="2"/>
        <v>0</v>
      </c>
      <c r="J17" s="21">
        <v>0</v>
      </c>
      <c r="K17" s="7">
        <f t="shared" si="8"/>
        <v>0</v>
      </c>
      <c r="L17" s="58"/>
      <c r="M17" s="21">
        <v>0</v>
      </c>
      <c r="N17" s="7">
        <f t="shared" si="9"/>
        <v>0</v>
      </c>
      <c r="O17" s="70">
        <v>0</v>
      </c>
      <c r="P17" s="7">
        <f t="shared" si="3"/>
        <v>0</v>
      </c>
      <c r="Q17" s="70">
        <v>0</v>
      </c>
      <c r="R17" s="7">
        <f t="shared" si="10"/>
        <v>0</v>
      </c>
      <c r="S17" s="3">
        <v>0</v>
      </c>
      <c r="T17" s="7">
        <f t="shared" si="4"/>
        <v>0</v>
      </c>
      <c r="U17" s="8">
        <v>0</v>
      </c>
      <c r="V17" s="21">
        <v>0</v>
      </c>
      <c r="W17" s="7">
        <f t="shared" si="5"/>
        <v>0</v>
      </c>
      <c r="X17" s="9"/>
      <c r="Y17" s="10">
        <f t="shared" si="11"/>
        <v>0</v>
      </c>
      <c r="Z17" s="47"/>
      <c r="AA17" s="11" t="str">
        <f t="shared" si="6"/>
        <v>Name 9</v>
      </c>
    </row>
    <row r="18" spans="1:27" ht="12.75">
      <c r="A18" s="6" t="s">
        <v>20</v>
      </c>
      <c r="B18" s="21">
        <v>0</v>
      </c>
      <c r="C18" s="7">
        <f t="shared" si="7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3">
        <v>0</v>
      </c>
      <c r="I18" s="7">
        <f t="shared" si="2"/>
        <v>0</v>
      </c>
      <c r="J18" s="21">
        <v>0</v>
      </c>
      <c r="K18" s="7">
        <f t="shared" si="8"/>
        <v>0</v>
      </c>
      <c r="L18" s="58"/>
      <c r="M18" s="21">
        <v>0</v>
      </c>
      <c r="N18" s="7">
        <f t="shared" si="9"/>
        <v>0</v>
      </c>
      <c r="O18" s="70">
        <v>0</v>
      </c>
      <c r="P18" s="7">
        <f t="shared" si="3"/>
        <v>0</v>
      </c>
      <c r="Q18" s="70">
        <v>0</v>
      </c>
      <c r="R18" s="7">
        <f t="shared" si="10"/>
        <v>0</v>
      </c>
      <c r="S18" s="3">
        <v>0</v>
      </c>
      <c r="T18" s="7">
        <f t="shared" si="4"/>
        <v>0</v>
      </c>
      <c r="U18" s="8">
        <v>0</v>
      </c>
      <c r="V18" s="21">
        <v>0</v>
      </c>
      <c r="W18" s="7">
        <f t="shared" si="5"/>
        <v>0</v>
      </c>
      <c r="X18" s="9"/>
      <c r="Y18" s="10">
        <f t="shared" si="11"/>
        <v>0</v>
      </c>
      <c r="Z18" s="47"/>
      <c r="AA18" s="11" t="str">
        <f t="shared" si="6"/>
        <v>Name 10</v>
      </c>
    </row>
    <row r="19" spans="1:27" ht="12.75">
      <c r="A19" s="6" t="s">
        <v>21</v>
      </c>
      <c r="B19" s="21">
        <v>0</v>
      </c>
      <c r="C19" s="7">
        <f t="shared" si="7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3">
        <v>0</v>
      </c>
      <c r="I19" s="7">
        <f t="shared" si="2"/>
        <v>0</v>
      </c>
      <c r="J19" s="21">
        <v>0</v>
      </c>
      <c r="K19" s="7">
        <f t="shared" si="8"/>
        <v>0</v>
      </c>
      <c r="L19" s="58"/>
      <c r="M19" s="21">
        <v>0</v>
      </c>
      <c r="N19" s="7">
        <f t="shared" si="9"/>
        <v>0</v>
      </c>
      <c r="O19" s="70">
        <v>0</v>
      </c>
      <c r="P19" s="7">
        <f t="shared" si="3"/>
        <v>0</v>
      </c>
      <c r="Q19" s="70">
        <v>0</v>
      </c>
      <c r="R19" s="7">
        <f t="shared" si="10"/>
        <v>0</v>
      </c>
      <c r="S19" s="3">
        <v>0</v>
      </c>
      <c r="T19" s="7">
        <f t="shared" si="4"/>
        <v>0</v>
      </c>
      <c r="U19" s="8">
        <v>0</v>
      </c>
      <c r="V19" s="21">
        <v>0</v>
      </c>
      <c r="W19" s="7">
        <f t="shared" si="5"/>
        <v>0</v>
      </c>
      <c r="X19" s="9"/>
      <c r="Y19" s="10">
        <f t="shared" si="11"/>
        <v>0</v>
      </c>
      <c r="Z19" s="47"/>
      <c r="AA19" s="11" t="str">
        <f t="shared" si="6"/>
        <v>Name 11</v>
      </c>
    </row>
    <row r="20" spans="1:27" ht="12.75">
      <c r="A20" s="6" t="s">
        <v>22</v>
      </c>
      <c r="B20" s="21">
        <v>0</v>
      </c>
      <c r="C20" s="7">
        <f t="shared" si="7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3">
        <v>0</v>
      </c>
      <c r="I20" s="7">
        <f t="shared" si="2"/>
        <v>0</v>
      </c>
      <c r="J20" s="21">
        <v>0</v>
      </c>
      <c r="K20" s="7">
        <f t="shared" si="8"/>
        <v>0</v>
      </c>
      <c r="L20" s="58"/>
      <c r="M20" s="21">
        <v>0</v>
      </c>
      <c r="N20" s="7">
        <f t="shared" si="9"/>
        <v>0</v>
      </c>
      <c r="O20" s="70">
        <v>0</v>
      </c>
      <c r="P20" s="7">
        <f t="shared" si="3"/>
        <v>0</v>
      </c>
      <c r="Q20" s="70">
        <v>0</v>
      </c>
      <c r="R20" s="7">
        <f t="shared" si="10"/>
        <v>0</v>
      </c>
      <c r="S20" s="3">
        <v>0</v>
      </c>
      <c r="T20" s="7">
        <f t="shared" si="4"/>
        <v>0</v>
      </c>
      <c r="U20" s="8">
        <v>0</v>
      </c>
      <c r="V20" s="21">
        <v>0</v>
      </c>
      <c r="W20" s="7">
        <f t="shared" si="5"/>
        <v>0</v>
      </c>
      <c r="X20" s="9"/>
      <c r="Y20" s="10">
        <f t="shared" si="11"/>
        <v>0</v>
      </c>
      <c r="Z20" s="47"/>
      <c r="AA20" s="11" t="str">
        <f t="shared" si="6"/>
        <v>Name 12</v>
      </c>
    </row>
    <row r="21" spans="1:27" ht="12.75">
      <c r="A21" s="6" t="s">
        <v>23</v>
      </c>
      <c r="B21" s="21">
        <v>0</v>
      </c>
      <c r="C21" s="7">
        <f t="shared" si="7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3">
        <v>0</v>
      </c>
      <c r="I21" s="7">
        <f t="shared" si="2"/>
        <v>0</v>
      </c>
      <c r="J21" s="21">
        <v>0</v>
      </c>
      <c r="K21" s="7">
        <f t="shared" si="8"/>
        <v>0</v>
      </c>
      <c r="L21" s="58"/>
      <c r="M21" s="21">
        <v>0</v>
      </c>
      <c r="N21" s="7">
        <f t="shared" si="9"/>
        <v>0</v>
      </c>
      <c r="O21" s="70">
        <v>0</v>
      </c>
      <c r="P21" s="7">
        <f t="shared" si="3"/>
        <v>0</v>
      </c>
      <c r="Q21" s="70">
        <v>0</v>
      </c>
      <c r="R21" s="7">
        <f t="shared" si="10"/>
        <v>0</v>
      </c>
      <c r="S21" s="3">
        <v>0</v>
      </c>
      <c r="T21" s="7">
        <f t="shared" si="4"/>
        <v>0</v>
      </c>
      <c r="U21" s="8">
        <v>0</v>
      </c>
      <c r="V21" s="21">
        <v>0</v>
      </c>
      <c r="W21" s="7">
        <f t="shared" si="5"/>
        <v>0</v>
      </c>
      <c r="X21" s="9"/>
      <c r="Y21" s="10">
        <f t="shared" si="11"/>
        <v>0</v>
      </c>
      <c r="Z21" s="47"/>
      <c r="AA21" s="11" t="str">
        <f t="shared" si="6"/>
        <v>Name 13</v>
      </c>
    </row>
    <row r="22" spans="1:27" ht="12.75">
      <c r="A22" s="6" t="s">
        <v>24</v>
      </c>
      <c r="B22" s="21">
        <v>0</v>
      </c>
      <c r="C22" s="7">
        <f t="shared" si="7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3">
        <v>0</v>
      </c>
      <c r="I22" s="7">
        <f t="shared" si="2"/>
        <v>0</v>
      </c>
      <c r="J22" s="21">
        <v>0</v>
      </c>
      <c r="K22" s="7">
        <f t="shared" si="8"/>
        <v>0</v>
      </c>
      <c r="L22" s="58"/>
      <c r="M22" s="21">
        <v>0</v>
      </c>
      <c r="N22" s="7">
        <f t="shared" si="9"/>
        <v>0</v>
      </c>
      <c r="O22" s="70">
        <v>0</v>
      </c>
      <c r="P22" s="7">
        <f t="shared" si="3"/>
        <v>0</v>
      </c>
      <c r="Q22" s="70">
        <v>0</v>
      </c>
      <c r="R22" s="7">
        <f t="shared" si="10"/>
        <v>0</v>
      </c>
      <c r="S22" s="3">
        <v>0</v>
      </c>
      <c r="T22" s="7">
        <f t="shared" si="4"/>
        <v>0</v>
      </c>
      <c r="U22" s="8">
        <v>0</v>
      </c>
      <c r="V22" s="21">
        <v>0</v>
      </c>
      <c r="W22" s="7">
        <f t="shared" si="5"/>
        <v>0</v>
      </c>
      <c r="X22" s="9"/>
      <c r="Y22" s="10">
        <f t="shared" si="11"/>
        <v>0</v>
      </c>
      <c r="Z22" s="47"/>
      <c r="AA22" s="11" t="str">
        <f t="shared" si="6"/>
        <v>Name 14</v>
      </c>
    </row>
    <row r="23" spans="1:27" ht="12.75">
      <c r="A23" s="6" t="s">
        <v>25</v>
      </c>
      <c r="B23" s="21">
        <v>0</v>
      </c>
      <c r="C23" s="7">
        <f t="shared" si="7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3">
        <v>0</v>
      </c>
      <c r="I23" s="7">
        <f t="shared" si="2"/>
        <v>0</v>
      </c>
      <c r="J23" s="21">
        <v>0</v>
      </c>
      <c r="K23" s="7">
        <f t="shared" si="8"/>
        <v>0</v>
      </c>
      <c r="L23" s="58"/>
      <c r="M23" s="21">
        <v>0</v>
      </c>
      <c r="N23" s="7">
        <f t="shared" si="9"/>
        <v>0</v>
      </c>
      <c r="O23" s="70">
        <v>0</v>
      </c>
      <c r="P23" s="7">
        <f t="shared" si="3"/>
        <v>0</v>
      </c>
      <c r="Q23" s="70">
        <v>0</v>
      </c>
      <c r="R23" s="7">
        <f t="shared" si="10"/>
        <v>0</v>
      </c>
      <c r="S23" s="3">
        <v>0</v>
      </c>
      <c r="T23" s="7">
        <f t="shared" si="4"/>
        <v>0</v>
      </c>
      <c r="U23" s="8">
        <v>0</v>
      </c>
      <c r="V23" s="21">
        <v>0</v>
      </c>
      <c r="W23" s="7">
        <f t="shared" si="5"/>
        <v>0</v>
      </c>
      <c r="X23" s="9"/>
      <c r="Y23" s="10">
        <f t="shared" si="11"/>
        <v>0</v>
      </c>
      <c r="Z23" s="47"/>
      <c r="AA23" s="11" t="str">
        <f t="shared" si="6"/>
        <v>Name 15</v>
      </c>
    </row>
    <row r="24" spans="1:27" ht="12.75">
      <c r="A24" s="6" t="s">
        <v>26</v>
      </c>
      <c r="B24" s="21">
        <v>0</v>
      </c>
      <c r="C24" s="7">
        <f t="shared" si="7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3">
        <v>0</v>
      </c>
      <c r="I24" s="7">
        <f t="shared" si="2"/>
        <v>0</v>
      </c>
      <c r="J24" s="21">
        <v>0</v>
      </c>
      <c r="K24" s="7">
        <f t="shared" si="8"/>
        <v>0</v>
      </c>
      <c r="L24" s="58"/>
      <c r="M24" s="21">
        <v>0</v>
      </c>
      <c r="N24" s="7">
        <f t="shared" si="9"/>
        <v>0</v>
      </c>
      <c r="O24" s="70">
        <v>0</v>
      </c>
      <c r="P24" s="7">
        <f t="shared" si="3"/>
        <v>0</v>
      </c>
      <c r="Q24" s="70">
        <v>0</v>
      </c>
      <c r="R24" s="7">
        <f t="shared" si="10"/>
        <v>0</v>
      </c>
      <c r="S24" s="3">
        <v>0</v>
      </c>
      <c r="T24" s="7">
        <f t="shared" si="4"/>
        <v>0</v>
      </c>
      <c r="U24" s="8">
        <v>0</v>
      </c>
      <c r="V24" s="21">
        <v>0</v>
      </c>
      <c r="W24" s="7">
        <f t="shared" si="5"/>
        <v>0</v>
      </c>
      <c r="X24" s="9"/>
      <c r="Y24" s="10">
        <f t="shared" si="11"/>
        <v>0</v>
      </c>
      <c r="Z24" s="47"/>
      <c r="AA24" s="11" t="str">
        <f t="shared" si="6"/>
        <v>Name 16</v>
      </c>
    </row>
    <row r="25" spans="1:27" ht="12.75">
      <c r="A25" s="6" t="s">
        <v>27</v>
      </c>
      <c r="B25" s="21">
        <v>0</v>
      </c>
      <c r="C25" s="7">
        <f t="shared" si="7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3">
        <v>0</v>
      </c>
      <c r="I25" s="7">
        <f t="shared" si="2"/>
        <v>0</v>
      </c>
      <c r="J25" s="21">
        <v>0</v>
      </c>
      <c r="K25" s="7">
        <f t="shared" si="8"/>
        <v>0</v>
      </c>
      <c r="L25" s="58"/>
      <c r="M25" s="21">
        <v>0</v>
      </c>
      <c r="N25" s="7">
        <f t="shared" si="9"/>
        <v>0</v>
      </c>
      <c r="O25" s="70">
        <v>0</v>
      </c>
      <c r="P25" s="7">
        <f t="shared" si="3"/>
        <v>0</v>
      </c>
      <c r="Q25" s="70">
        <v>0</v>
      </c>
      <c r="R25" s="7">
        <f t="shared" si="10"/>
        <v>0</v>
      </c>
      <c r="S25" s="3">
        <v>0</v>
      </c>
      <c r="T25" s="7">
        <f t="shared" si="4"/>
        <v>0</v>
      </c>
      <c r="U25" s="8">
        <v>0</v>
      </c>
      <c r="V25" s="21">
        <v>0</v>
      </c>
      <c r="W25" s="7">
        <f t="shared" si="5"/>
        <v>0</v>
      </c>
      <c r="X25" s="9"/>
      <c r="Y25" s="10">
        <f t="shared" si="11"/>
        <v>0</v>
      </c>
      <c r="Z25" s="47"/>
      <c r="AA25" s="11" t="str">
        <f t="shared" si="6"/>
        <v>Name 17</v>
      </c>
    </row>
    <row r="26" spans="1:27" ht="12.75">
      <c r="A26" s="6" t="s">
        <v>28</v>
      </c>
      <c r="B26" s="21">
        <v>0</v>
      </c>
      <c r="C26" s="7">
        <f t="shared" si="7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3">
        <v>0</v>
      </c>
      <c r="I26" s="7">
        <f t="shared" si="2"/>
        <v>0</v>
      </c>
      <c r="J26" s="21">
        <v>0</v>
      </c>
      <c r="K26" s="7">
        <f t="shared" si="8"/>
        <v>0</v>
      </c>
      <c r="L26" s="58"/>
      <c r="M26" s="21">
        <v>0</v>
      </c>
      <c r="N26" s="7">
        <f t="shared" si="9"/>
        <v>0</v>
      </c>
      <c r="O26" s="70">
        <v>0</v>
      </c>
      <c r="P26" s="7">
        <f t="shared" si="3"/>
        <v>0</v>
      </c>
      <c r="Q26" s="70">
        <v>0</v>
      </c>
      <c r="R26" s="7">
        <f t="shared" si="10"/>
        <v>0</v>
      </c>
      <c r="S26" s="3">
        <v>0</v>
      </c>
      <c r="T26" s="7">
        <f t="shared" si="4"/>
        <v>0</v>
      </c>
      <c r="U26" s="8">
        <v>0</v>
      </c>
      <c r="V26" s="21">
        <v>0</v>
      </c>
      <c r="W26" s="7">
        <f t="shared" si="5"/>
        <v>0</v>
      </c>
      <c r="X26" s="9"/>
      <c r="Y26" s="10">
        <f t="shared" si="11"/>
        <v>0</v>
      </c>
      <c r="Z26" s="47"/>
      <c r="AA26" s="11" t="str">
        <f t="shared" si="6"/>
        <v>Name 18</v>
      </c>
    </row>
    <row r="27" spans="1:27" ht="12.75">
      <c r="A27" s="6" t="s">
        <v>29</v>
      </c>
      <c r="B27" s="21">
        <v>0</v>
      </c>
      <c r="C27" s="7">
        <f t="shared" si="7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3">
        <v>0</v>
      </c>
      <c r="I27" s="7">
        <f t="shared" si="2"/>
        <v>0</v>
      </c>
      <c r="J27" s="21">
        <v>0</v>
      </c>
      <c r="K27" s="7">
        <f t="shared" si="8"/>
        <v>0</v>
      </c>
      <c r="L27" s="58"/>
      <c r="M27" s="21">
        <v>0</v>
      </c>
      <c r="N27" s="7">
        <f t="shared" si="9"/>
        <v>0</v>
      </c>
      <c r="O27" s="70">
        <v>0</v>
      </c>
      <c r="P27" s="7">
        <f t="shared" si="3"/>
        <v>0</v>
      </c>
      <c r="Q27" s="70">
        <v>0</v>
      </c>
      <c r="R27" s="7">
        <f t="shared" si="10"/>
        <v>0</v>
      </c>
      <c r="S27" s="3">
        <v>0</v>
      </c>
      <c r="T27" s="7">
        <f t="shared" si="4"/>
        <v>0</v>
      </c>
      <c r="U27" s="8">
        <v>0</v>
      </c>
      <c r="V27" s="21">
        <v>0</v>
      </c>
      <c r="W27" s="7">
        <f t="shared" si="5"/>
        <v>0</v>
      </c>
      <c r="X27" s="9"/>
      <c r="Y27" s="10">
        <f t="shared" si="11"/>
        <v>0</v>
      </c>
      <c r="Z27" s="47"/>
      <c r="AA27" s="11" t="str">
        <f t="shared" si="6"/>
        <v>Name 19</v>
      </c>
    </row>
    <row r="28" spans="1:27" ht="13.5" thickBot="1">
      <c r="A28" s="6" t="s">
        <v>30</v>
      </c>
      <c r="B28" s="21">
        <v>0</v>
      </c>
      <c r="C28" s="7">
        <f t="shared" si="7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3">
        <v>0</v>
      </c>
      <c r="I28" s="7">
        <f t="shared" si="2"/>
        <v>0</v>
      </c>
      <c r="J28" s="21">
        <v>0</v>
      </c>
      <c r="K28" s="7">
        <f t="shared" si="8"/>
        <v>0</v>
      </c>
      <c r="L28" s="58"/>
      <c r="M28" s="21">
        <v>0</v>
      </c>
      <c r="N28" s="7">
        <f t="shared" si="9"/>
        <v>0</v>
      </c>
      <c r="O28" s="70">
        <v>0</v>
      </c>
      <c r="P28" s="7">
        <f t="shared" si="3"/>
        <v>0</v>
      </c>
      <c r="Q28" s="70">
        <v>0</v>
      </c>
      <c r="R28" s="7">
        <f t="shared" si="10"/>
        <v>0</v>
      </c>
      <c r="S28" s="3">
        <v>0</v>
      </c>
      <c r="T28" s="7">
        <f t="shared" si="4"/>
        <v>0</v>
      </c>
      <c r="U28" s="8">
        <v>0</v>
      </c>
      <c r="V28" s="21">
        <v>0</v>
      </c>
      <c r="W28" s="7">
        <f t="shared" si="5"/>
        <v>0</v>
      </c>
      <c r="X28" s="13"/>
      <c r="Y28" s="10">
        <f t="shared" si="11"/>
        <v>0</v>
      </c>
      <c r="Z28" s="47"/>
      <c r="AA28" s="11" t="str">
        <f t="shared" si="6"/>
        <v>Name 20</v>
      </c>
    </row>
    <row r="29" spans="1:27" ht="13.5" thickBot="1">
      <c r="A29" s="6" t="s">
        <v>35</v>
      </c>
      <c r="B29" s="21">
        <v>0</v>
      </c>
      <c r="C29" s="7">
        <f t="shared" si="7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3">
        <v>0</v>
      </c>
      <c r="I29" s="7">
        <f t="shared" si="2"/>
        <v>0</v>
      </c>
      <c r="J29" s="21">
        <v>0</v>
      </c>
      <c r="K29" s="7">
        <f t="shared" si="8"/>
        <v>0</v>
      </c>
      <c r="L29" s="58"/>
      <c r="M29" s="21">
        <v>0</v>
      </c>
      <c r="N29" s="7">
        <f t="shared" si="9"/>
        <v>0</v>
      </c>
      <c r="O29" s="70">
        <v>0</v>
      </c>
      <c r="P29" s="7">
        <f t="shared" si="3"/>
        <v>0</v>
      </c>
      <c r="Q29" s="70">
        <v>0</v>
      </c>
      <c r="R29" s="7">
        <f t="shared" si="10"/>
        <v>0</v>
      </c>
      <c r="S29" s="3">
        <v>0</v>
      </c>
      <c r="T29" s="7">
        <f t="shared" si="4"/>
        <v>0</v>
      </c>
      <c r="U29" s="8">
        <v>0</v>
      </c>
      <c r="V29" s="21">
        <v>0</v>
      </c>
      <c r="W29" s="7">
        <f t="shared" si="5"/>
        <v>0</v>
      </c>
      <c r="X29" s="13"/>
      <c r="Y29" s="10">
        <f t="shared" si="11"/>
        <v>0</v>
      </c>
      <c r="Z29" s="47"/>
      <c r="AA29" s="11" t="str">
        <f t="shared" si="6"/>
        <v>Name 21</v>
      </c>
    </row>
    <row r="30" spans="1:27" ht="13.5" thickBot="1">
      <c r="A30" s="6" t="s">
        <v>36</v>
      </c>
      <c r="B30" s="21">
        <v>0</v>
      </c>
      <c r="C30" s="7">
        <f t="shared" si="7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3">
        <v>0</v>
      </c>
      <c r="I30" s="7">
        <f t="shared" si="2"/>
        <v>0</v>
      </c>
      <c r="J30" s="21">
        <v>0</v>
      </c>
      <c r="K30" s="7">
        <f t="shared" si="8"/>
        <v>0</v>
      </c>
      <c r="L30" s="58"/>
      <c r="M30" s="21">
        <v>0</v>
      </c>
      <c r="N30" s="7">
        <f t="shared" si="9"/>
        <v>0</v>
      </c>
      <c r="O30" s="70">
        <v>0</v>
      </c>
      <c r="P30" s="7">
        <f t="shared" si="3"/>
        <v>0</v>
      </c>
      <c r="Q30" s="70">
        <v>0</v>
      </c>
      <c r="R30" s="7">
        <f t="shared" si="10"/>
        <v>0</v>
      </c>
      <c r="S30" s="3">
        <v>0</v>
      </c>
      <c r="T30" s="7">
        <f t="shared" si="4"/>
        <v>0</v>
      </c>
      <c r="U30" s="8">
        <v>0</v>
      </c>
      <c r="V30" s="21">
        <v>0</v>
      </c>
      <c r="W30" s="7">
        <f t="shared" si="5"/>
        <v>0</v>
      </c>
      <c r="X30" s="13"/>
      <c r="Y30" s="10">
        <f t="shared" si="11"/>
        <v>0</v>
      </c>
      <c r="Z30" s="47"/>
      <c r="AA30" s="11" t="str">
        <f t="shared" si="6"/>
        <v>Name 22</v>
      </c>
    </row>
    <row r="31" spans="1:27" ht="13.5" thickBot="1">
      <c r="A31" s="6" t="s">
        <v>37</v>
      </c>
      <c r="B31" s="21">
        <v>0</v>
      </c>
      <c r="C31" s="7">
        <f t="shared" si="7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3">
        <v>0</v>
      </c>
      <c r="I31" s="7">
        <f t="shared" si="2"/>
        <v>0</v>
      </c>
      <c r="J31" s="21">
        <v>0</v>
      </c>
      <c r="K31" s="7">
        <f t="shared" si="8"/>
        <v>0</v>
      </c>
      <c r="L31" s="58"/>
      <c r="M31" s="21">
        <v>0</v>
      </c>
      <c r="N31" s="7">
        <f t="shared" si="9"/>
        <v>0</v>
      </c>
      <c r="O31" s="70">
        <v>0</v>
      </c>
      <c r="P31" s="7">
        <f t="shared" si="3"/>
        <v>0</v>
      </c>
      <c r="Q31" s="70">
        <v>0</v>
      </c>
      <c r="R31" s="7">
        <f t="shared" si="10"/>
        <v>0</v>
      </c>
      <c r="S31" s="3">
        <v>0</v>
      </c>
      <c r="T31" s="7">
        <f t="shared" si="4"/>
        <v>0</v>
      </c>
      <c r="U31" s="8">
        <v>0</v>
      </c>
      <c r="V31" s="21">
        <v>0</v>
      </c>
      <c r="W31" s="7">
        <f t="shared" si="5"/>
        <v>0</v>
      </c>
      <c r="X31" s="13"/>
      <c r="Y31" s="10">
        <f t="shared" si="11"/>
        <v>0</v>
      </c>
      <c r="Z31" s="47"/>
      <c r="AA31" s="11" t="str">
        <f t="shared" si="6"/>
        <v>Name 23</v>
      </c>
    </row>
    <row r="32" spans="1:27" ht="13.5" thickBot="1">
      <c r="A32" s="6" t="s">
        <v>38</v>
      </c>
      <c r="B32" s="21">
        <v>0</v>
      </c>
      <c r="C32" s="7">
        <f t="shared" si="7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3">
        <v>0</v>
      </c>
      <c r="I32" s="7">
        <f t="shared" si="2"/>
        <v>0</v>
      </c>
      <c r="J32" s="21">
        <v>0</v>
      </c>
      <c r="K32" s="7">
        <f t="shared" si="8"/>
        <v>0</v>
      </c>
      <c r="L32" s="58"/>
      <c r="M32" s="21">
        <v>0</v>
      </c>
      <c r="N32" s="7">
        <f t="shared" si="9"/>
        <v>0</v>
      </c>
      <c r="O32" s="70">
        <v>0</v>
      </c>
      <c r="P32" s="7">
        <f t="shared" si="3"/>
        <v>0</v>
      </c>
      <c r="Q32" s="70">
        <v>0</v>
      </c>
      <c r="R32" s="7">
        <f t="shared" si="10"/>
        <v>0</v>
      </c>
      <c r="S32" s="3">
        <v>0</v>
      </c>
      <c r="T32" s="7">
        <f t="shared" si="4"/>
        <v>0</v>
      </c>
      <c r="U32" s="8">
        <v>0</v>
      </c>
      <c r="V32" s="21">
        <v>0</v>
      </c>
      <c r="W32" s="7">
        <f t="shared" si="5"/>
        <v>0</v>
      </c>
      <c r="X32" s="13"/>
      <c r="Y32" s="10">
        <f t="shared" si="11"/>
        <v>0</v>
      </c>
      <c r="Z32" s="47"/>
      <c r="AA32" s="11" t="str">
        <f t="shared" si="6"/>
        <v>Name 24</v>
      </c>
    </row>
    <row r="33" spans="1:27" ht="13.5" thickBot="1">
      <c r="A33" s="6" t="s">
        <v>39</v>
      </c>
      <c r="B33" s="21">
        <v>0</v>
      </c>
      <c r="C33" s="7">
        <f t="shared" si="7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3">
        <v>0</v>
      </c>
      <c r="I33" s="7">
        <f t="shared" si="2"/>
        <v>0</v>
      </c>
      <c r="J33" s="21">
        <v>0</v>
      </c>
      <c r="K33" s="7">
        <f t="shared" si="8"/>
        <v>0</v>
      </c>
      <c r="L33" s="58"/>
      <c r="M33" s="21">
        <v>0</v>
      </c>
      <c r="N33" s="7">
        <f t="shared" si="9"/>
        <v>0</v>
      </c>
      <c r="O33" s="70">
        <v>0</v>
      </c>
      <c r="P33" s="7">
        <f t="shared" si="3"/>
        <v>0</v>
      </c>
      <c r="Q33" s="70">
        <v>0</v>
      </c>
      <c r="R33" s="7">
        <f t="shared" si="10"/>
        <v>0</v>
      </c>
      <c r="S33" s="3">
        <v>0</v>
      </c>
      <c r="T33" s="7">
        <f t="shared" si="4"/>
        <v>0</v>
      </c>
      <c r="U33" s="8">
        <v>0</v>
      </c>
      <c r="V33" s="21">
        <v>0</v>
      </c>
      <c r="W33" s="7">
        <f t="shared" si="5"/>
        <v>0</v>
      </c>
      <c r="X33" s="13"/>
      <c r="Y33" s="10">
        <f t="shared" si="11"/>
        <v>0</v>
      </c>
      <c r="Z33" s="47"/>
      <c r="AA33" s="11" t="str">
        <f t="shared" si="6"/>
        <v>Name 25</v>
      </c>
    </row>
    <row r="34" spans="1:27" ht="13.5" thickBot="1">
      <c r="A34" s="6" t="s">
        <v>40</v>
      </c>
      <c r="B34" s="21">
        <v>0</v>
      </c>
      <c r="C34" s="7">
        <f t="shared" si="7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3">
        <v>0</v>
      </c>
      <c r="I34" s="7">
        <f t="shared" si="2"/>
        <v>0</v>
      </c>
      <c r="J34" s="21">
        <v>0</v>
      </c>
      <c r="K34" s="7">
        <f t="shared" si="8"/>
        <v>0</v>
      </c>
      <c r="L34" s="58"/>
      <c r="M34" s="21">
        <v>0</v>
      </c>
      <c r="N34" s="7">
        <f t="shared" si="9"/>
        <v>0</v>
      </c>
      <c r="O34" s="70">
        <v>0</v>
      </c>
      <c r="P34" s="7">
        <f t="shared" si="3"/>
        <v>0</v>
      </c>
      <c r="Q34" s="70">
        <v>0</v>
      </c>
      <c r="R34" s="7">
        <f t="shared" si="10"/>
        <v>0</v>
      </c>
      <c r="S34" s="3">
        <v>0</v>
      </c>
      <c r="T34" s="7">
        <f t="shared" si="4"/>
        <v>0</v>
      </c>
      <c r="U34" s="8">
        <v>0</v>
      </c>
      <c r="V34" s="21">
        <v>0</v>
      </c>
      <c r="W34" s="7">
        <f t="shared" si="5"/>
        <v>0</v>
      </c>
      <c r="X34" s="13"/>
      <c r="Y34" s="10">
        <f t="shared" si="11"/>
        <v>0</v>
      </c>
      <c r="Z34" s="47"/>
      <c r="AA34" s="11" t="str">
        <f t="shared" si="6"/>
        <v>Name 26</v>
      </c>
    </row>
    <row r="35" spans="1:27" ht="13.5" thickBot="1">
      <c r="A35" s="6" t="s">
        <v>41</v>
      </c>
      <c r="B35" s="21">
        <v>0</v>
      </c>
      <c r="C35" s="7">
        <f t="shared" si="7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3">
        <v>0</v>
      </c>
      <c r="I35" s="7">
        <f t="shared" si="2"/>
        <v>0</v>
      </c>
      <c r="J35" s="21">
        <v>0</v>
      </c>
      <c r="K35" s="7">
        <f t="shared" si="8"/>
        <v>0</v>
      </c>
      <c r="L35" s="58"/>
      <c r="M35" s="21">
        <v>0</v>
      </c>
      <c r="N35" s="7">
        <f t="shared" si="9"/>
        <v>0</v>
      </c>
      <c r="O35" s="70">
        <v>0</v>
      </c>
      <c r="P35" s="7">
        <f t="shared" si="3"/>
        <v>0</v>
      </c>
      <c r="Q35" s="70">
        <v>0</v>
      </c>
      <c r="R35" s="7">
        <f t="shared" si="10"/>
        <v>0</v>
      </c>
      <c r="S35" s="3">
        <v>0</v>
      </c>
      <c r="T35" s="7">
        <f t="shared" si="4"/>
        <v>0</v>
      </c>
      <c r="U35" s="8">
        <v>0</v>
      </c>
      <c r="V35" s="21">
        <v>0</v>
      </c>
      <c r="W35" s="7">
        <f t="shared" si="5"/>
        <v>0</v>
      </c>
      <c r="X35" s="13"/>
      <c r="Y35" s="10">
        <f t="shared" si="11"/>
        <v>0</v>
      </c>
      <c r="Z35" s="47"/>
      <c r="AA35" s="11" t="str">
        <f t="shared" si="6"/>
        <v>Name 27</v>
      </c>
    </row>
    <row r="36" spans="1:27" ht="13.5" thickBot="1">
      <c r="A36" s="6" t="s">
        <v>42</v>
      </c>
      <c r="B36" s="21">
        <v>0</v>
      </c>
      <c r="C36" s="7">
        <f t="shared" si="7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3">
        <v>0</v>
      </c>
      <c r="I36" s="7">
        <f t="shared" si="2"/>
        <v>0</v>
      </c>
      <c r="J36" s="21">
        <v>0</v>
      </c>
      <c r="K36" s="7">
        <f t="shared" si="8"/>
        <v>0</v>
      </c>
      <c r="L36" s="58"/>
      <c r="M36" s="21">
        <v>0</v>
      </c>
      <c r="N36" s="7">
        <f t="shared" si="9"/>
        <v>0</v>
      </c>
      <c r="O36" s="70">
        <v>0</v>
      </c>
      <c r="P36" s="7">
        <f t="shared" si="3"/>
        <v>0</v>
      </c>
      <c r="Q36" s="70">
        <v>0</v>
      </c>
      <c r="R36" s="7">
        <f t="shared" si="10"/>
        <v>0</v>
      </c>
      <c r="S36" s="3">
        <v>0</v>
      </c>
      <c r="T36" s="7">
        <f t="shared" si="4"/>
        <v>0</v>
      </c>
      <c r="U36" s="8">
        <v>0</v>
      </c>
      <c r="V36" s="21">
        <v>0</v>
      </c>
      <c r="W36" s="7">
        <f t="shared" si="5"/>
        <v>0</v>
      </c>
      <c r="X36" s="13"/>
      <c r="Y36" s="10">
        <f t="shared" si="11"/>
        <v>0</v>
      </c>
      <c r="Z36" s="47"/>
      <c r="AA36" s="11" t="str">
        <f t="shared" si="6"/>
        <v>Name 28</v>
      </c>
    </row>
    <row r="37" spans="1:27" ht="13.5" thickBot="1">
      <c r="A37" s="6" t="s">
        <v>43</v>
      </c>
      <c r="B37" s="21">
        <v>0</v>
      </c>
      <c r="C37" s="7">
        <f t="shared" si="7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3">
        <v>0</v>
      </c>
      <c r="I37" s="7">
        <f t="shared" si="2"/>
        <v>0</v>
      </c>
      <c r="J37" s="21">
        <v>0</v>
      </c>
      <c r="K37" s="7">
        <f t="shared" si="8"/>
        <v>0</v>
      </c>
      <c r="L37" s="58"/>
      <c r="M37" s="21">
        <v>0</v>
      </c>
      <c r="N37" s="7">
        <f t="shared" si="9"/>
        <v>0</v>
      </c>
      <c r="O37" s="70">
        <v>0</v>
      </c>
      <c r="P37" s="7">
        <f t="shared" si="3"/>
        <v>0</v>
      </c>
      <c r="Q37" s="70">
        <v>0</v>
      </c>
      <c r="R37" s="7">
        <f t="shared" si="10"/>
        <v>0</v>
      </c>
      <c r="S37" s="3">
        <v>0</v>
      </c>
      <c r="T37" s="7">
        <f t="shared" si="4"/>
        <v>0</v>
      </c>
      <c r="U37" s="8">
        <v>0</v>
      </c>
      <c r="V37" s="21">
        <v>0</v>
      </c>
      <c r="W37" s="7">
        <f t="shared" si="5"/>
        <v>0</v>
      </c>
      <c r="X37" s="13"/>
      <c r="Y37" s="10">
        <f t="shared" si="11"/>
        <v>0</v>
      </c>
      <c r="Z37" s="47"/>
      <c r="AA37" s="11" t="str">
        <f t="shared" si="6"/>
        <v>Name 29</v>
      </c>
    </row>
    <row r="38" spans="1:27" ht="13.5" thickBot="1">
      <c r="A38" s="6" t="s">
        <v>44</v>
      </c>
      <c r="B38" s="21">
        <v>0</v>
      </c>
      <c r="C38" s="7">
        <f t="shared" si="7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3">
        <v>0</v>
      </c>
      <c r="I38" s="7">
        <f t="shared" si="2"/>
        <v>0</v>
      </c>
      <c r="J38" s="21">
        <v>0</v>
      </c>
      <c r="K38" s="7">
        <f t="shared" si="8"/>
        <v>0</v>
      </c>
      <c r="L38" s="58"/>
      <c r="M38" s="21">
        <v>0</v>
      </c>
      <c r="N38" s="7">
        <f t="shared" si="9"/>
        <v>0</v>
      </c>
      <c r="O38" s="70">
        <v>0</v>
      </c>
      <c r="P38" s="7">
        <f t="shared" si="3"/>
        <v>0</v>
      </c>
      <c r="Q38" s="70">
        <v>0</v>
      </c>
      <c r="R38" s="7">
        <f t="shared" si="10"/>
        <v>0</v>
      </c>
      <c r="S38" s="3">
        <v>0</v>
      </c>
      <c r="T38" s="7">
        <f t="shared" si="4"/>
        <v>0</v>
      </c>
      <c r="U38" s="8">
        <v>0</v>
      </c>
      <c r="V38" s="21">
        <v>0</v>
      </c>
      <c r="W38" s="7">
        <f t="shared" si="5"/>
        <v>0</v>
      </c>
      <c r="X38" s="13"/>
      <c r="Y38" s="10">
        <f t="shared" si="11"/>
        <v>0</v>
      </c>
      <c r="Z38" s="47"/>
      <c r="AA38" s="11" t="str">
        <f t="shared" si="6"/>
        <v>Name 30</v>
      </c>
    </row>
    <row r="39" spans="1:27" ht="13.5" thickBot="1">
      <c r="A39" s="6" t="s">
        <v>45</v>
      </c>
      <c r="B39" s="21">
        <v>0</v>
      </c>
      <c r="C39" s="7">
        <f t="shared" si="7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3">
        <v>0</v>
      </c>
      <c r="I39" s="7">
        <f t="shared" si="2"/>
        <v>0</v>
      </c>
      <c r="J39" s="21">
        <v>0</v>
      </c>
      <c r="K39" s="7">
        <f t="shared" si="8"/>
        <v>0</v>
      </c>
      <c r="L39" s="58"/>
      <c r="M39" s="21">
        <v>0</v>
      </c>
      <c r="N39" s="7">
        <f t="shared" si="9"/>
        <v>0</v>
      </c>
      <c r="O39" s="70">
        <v>0</v>
      </c>
      <c r="P39" s="7">
        <f t="shared" si="3"/>
        <v>0</v>
      </c>
      <c r="Q39" s="70">
        <v>0</v>
      </c>
      <c r="R39" s="7">
        <f t="shared" si="10"/>
        <v>0</v>
      </c>
      <c r="S39" s="3">
        <v>0</v>
      </c>
      <c r="T39" s="7">
        <f t="shared" si="4"/>
        <v>0</v>
      </c>
      <c r="U39" s="8">
        <v>0</v>
      </c>
      <c r="V39" s="21">
        <v>0</v>
      </c>
      <c r="W39" s="7">
        <f t="shared" si="5"/>
        <v>0</v>
      </c>
      <c r="X39" s="13"/>
      <c r="Y39" s="10">
        <f t="shared" si="11"/>
        <v>0</v>
      </c>
      <c r="Z39" s="47"/>
      <c r="AA39" s="11" t="str">
        <f t="shared" si="6"/>
        <v>Name 31</v>
      </c>
    </row>
    <row r="40" spans="1:27" ht="13.5" thickBot="1">
      <c r="A40" s="6" t="s">
        <v>46</v>
      </c>
      <c r="B40" s="21">
        <v>0</v>
      </c>
      <c r="C40" s="7">
        <f t="shared" si="7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3">
        <v>0</v>
      </c>
      <c r="I40" s="7">
        <f t="shared" si="2"/>
        <v>0</v>
      </c>
      <c r="J40" s="21">
        <v>0</v>
      </c>
      <c r="K40" s="7">
        <f t="shared" si="8"/>
        <v>0</v>
      </c>
      <c r="L40" s="58"/>
      <c r="M40" s="21">
        <v>0</v>
      </c>
      <c r="N40" s="7">
        <f t="shared" si="9"/>
        <v>0</v>
      </c>
      <c r="O40" s="70">
        <v>0</v>
      </c>
      <c r="P40" s="7">
        <f t="shared" si="3"/>
        <v>0</v>
      </c>
      <c r="Q40" s="70">
        <v>0</v>
      </c>
      <c r="R40" s="7">
        <f t="shared" si="10"/>
        <v>0</v>
      </c>
      <c r="S40" s="3">
        <v>0</v>
      </c>
      <c r="T40" s="7">
        <f t="shared" si="4"/>
        <v>0</v>
      </c>
      <c r="U40" s="8">
        <v>0</v>
      </c>
      <c r="V40" s="21">
        <v>0</v>
      </c>
      <c r="W40" s="7">
        <f t="shared" si="5"/>
        <v>0</v>
      </c>
      <c r="X40" s="13"/>
      <c r="Y40" s="10">
        <f t="shared" si="11"/>
        <v>0</v>
      </c>
      <c r="Z40" s="47"/>
      <c r="AA40" s="11" t="str">
        <f t="shared" si="6"/>
        <v>Name 32</v>
      </c>
    </row>
    <row r="41" spans="1:27" ht="13.5" thickBot="1">
      <c r="A41" s="6" t="s">
        <v>47</v>
      </c>
      <c r="B41" s="21">
        <v>0</v>
      </c>
      <c r="C41" s="7">
        <f t="shared" si="7"/>
        <v>0</v>
      </c>
      <c r="D41" s="3">
        <v>0</v>
      </c>
      <c r="E41" s="7">
        <f aca="true" t="shared" si="12" ref="E41:E58">IF(D41=0,0,TRUNC(0.14354*(((D41*100)-220)^1.4)))</f>
        <v>0</v>
      </c>
      <c r="F41" s="3">
        <v>0</v>
      </c>
      <c r="G41" s="7">
        <f aca="true" t="shared" si="13" ref="G41:G58">IF(F41=0,0,TRUNC(51.39*((F41-1.5)^1.05)))</f>
        <v>0</v>
      </c>
      <c r="H41" s="3">
        <v>0</v>
      </c>
      <c r="I41" s="7">
        <f aca="true" t="shared" si="14" ref="I41:I58">IF(H41=0,0,TRUNC(0.8465*(((H41*100)-75)^1.42)))</f>
        <v>0</v>
      </c>
      <c r="J41" s="21">
        <v>0</v>
      </c>
      <c r="K41" s="7">
        <f t="shared" si="8"/>
        <v>0</v>
      </c>
      <c r="L41" s="58"/>
      <c r="M41" s="21">
        <v>0</v>
      </c>
      <c r="N41" s="7">
        <f t="shared" si="9"/>
        <v>0</v>
      </c>
      <c r="O41" s="70">
        <v>0</v>
      </c>
      <c r="P41" s="7">
        <f aca="true" t="shared" si="15" ref="P41:P58">IF(O41=0,0,TRUNC(12.91*((O41-4)^1.1)))</f>
        <v>0</v>
      </c>
      <c r="Q41" s="70">
        <v>0</v>
      </c>
      <c r="R41" s="7">
        <f t="shared" si="10"/>
        <v>0</v>
      </c>
      <c r="S41" s="3">
        <v>0</v>
      </c>
      <c r="T41" s="7">
        <f aca="true" t="shared" si="16" ref="T41:T58">IF(S41=0,0,TRUNC(10.14*((S41-7)^1.08)))</f>
        <v>0</v>
      </c>
      <c r="U41" s="8">
        <v>0</v>
      </c>
      <c r="V41" s="21">
        <v>0</v>
      </c>
      <c r="W41" s="7">
        <f aca="true" t="shared" si="17" ref="W41:W58">IF(U41+V41=0,0,TRUNC(0.03768*((480-(U41*60+V41))^1.85)))</f>
        <v>0</v>
      </c>
      <c r="X41" s="13"/>
      <c r="Y41" s="10">
        <f t="shared" si="11"/>
        <v>0</v>
      </c>
      <c r="Z41" s="47"/>
      <c r="AA41" s="11" t="str">
        <f aca="true" t="shared" si="18" ref="AA41:AA58">A41</f>
        <v>Name 33</v>
      </c>
    </row>
    <row r="42" spans="1:27" ht="13.5" thickBot="1">
      <c r="A42" s="6" t="s">
        <v>48</v>
      </c>
      <c r="B42" s="21">
        <v>0</v>
      </c>
      <c r="C42" s="7">
        <f t="shared" si="7"/>
        <v>0</v>
      </c>
      <c r="D42" s="3">
        <v>0</v>
      </c>
      <c r="E42" s="7">
        <f t="shared" si="12"/>
        <v>0</v>
      </c>
      <c r="F42" s="3">
        <v>0</v>
      </c>
      <c r="G42" s="7">
        <f t="shared" si="13"/>
        <v>0</v>
      </c>
      <c r="H42" s="3">
        <v>0</v>
      </c>
      <c r="I42" s="7">
        <f t="shared" si="14"/>
        <v>0</v>
      </c>
      <c r="J42" s="21">
        <v>0</v>
      </c>
      <c r="K42" s="7">
        <f t="shared" si="8"/>
        <v>0</v>
      </c>
      <c r="L42" s="58"/>
      <c r="M42" s="21">
        <v>0</v>
      </c>
      <c r="N42" s="7">
        <f t="shared" si="9"/>
        <v>0</v>
      </c>
      <c r="O42" s="70">
        <v>0</v>
      </c>
      <c r="P42" s="7">
        <f t="shared" si="15"/>
        <v>0</v>
      </c>
      <c r="Q42" s="70">
        <v>0</v>
      </c>
      <c r="R42" s="7">
        <f t="shared" si="10"/>
        <v>0</v>
      </c>
      <c r="S42" s="3">
        <v>0</v>
      </c>
      <c r="T42" s="7">
        <f t="shared" si="16"/>
        <v>0</v>
      </c>
      <c r="U42" s="8">
        <v>0</v>
      </c>
      <c r="V42" s="21">
        <v>0</v>
      </c>
      <c r="W42" s="7">
        <f t="shared" si="17"/>
        <v>0</v>
      </c>
      <c r="X42" s="13"/>
      <c r="Y42" s="10">
        <f t="shared" si="11"/>
        <v>0</v>
      </c>
      <c r="Z42" s="47"/>
      <c r="AA42" s="11" t="str">
        <f t="shared" si="18"/>
        <v>Name 34</v>
      </c>
    </row>
    <row r="43" spans="1:27" ht="13.5" thickBot="1">
      <c r="A43" s="6" t="s">
        <v>49</v>
      </c>
      <c r="B43" s="21">
        <v>0</v>
      </c>
      <c r="C43" s="7">
        <f t="shared" si="7"/>
        <v>0</v>
      </c>
      <c r="D43" s="3">
        <v>0</v>
      </c>
      <c r="E43" s="7">
        <f t="shared" si="12"/>
        <v>0</v>
      </c>
      <c r="F43" s="3">
        <v>0</v>
      </c>
      <c r="G43" s="7">
        <f t="shared" si="13"/>
        <v>0</v>
      </c>
      <c r="H43" s="3">
        <v>0</v>
      </c>
      <c r="I43" s="7">
        <f t="shared" si="14"/>
        <v>0</v>
      </c>
      <c r="J43" s="21">
        <v>0</v>
      </c>
      <c r="K43" s="7">
        <f t="shared" si="8"/>
        <v>0</v>
      </c>
      <c r="L43" s="58"/>
      <c r="M43" s="21">
        <v>0</v>
      </c>
      <c r="N43" s="7">
        <f t="shared" si="9"/>
        <v>0</v>
      </c>
      <c r="O43" s="70">
        <v>0</v>
      </c>
      <c r="P43" s="7">
        <f t="shared" si="15"/>
        <v>0</v>
      </c>
      <c r="Q43" s="70">
        <v>0</v>
      </c>
      <c r="R43" s="7">
        <f t="shared" si="10"/>
        <v>0</v>
      </c>
      <c r="S43" s="3">
        <v>0</v>
      </c>
      <c r="T43" s="7">
        <f t="shared" si="16"/>
        <v>0</v>
      </c>
      <c r="U43" s="8">
        <v>0</v>
      </c>
      <c r="V43" s="21">
        <v>0</v>
      </c>
      <c r="W43" s="7">
        <f t="shared" si="17"/>
        <v>0</v>
      </c>
      <c r="X43" s="13"/>
      <c r="Y43" s="10">
        <f t="shared" si="11"/>
        <v>0</v>
      </c>
      <c r="Z43" s="47"/>
      <c r="AA43" s="11" t="str">
        <f t="shared" si="18"/>
        <v>Name 35</v>
      </c>
    </row>
    <row r="44" spans="1:27" ht="13.5" thickBot="1">
      <c r="A44" s="6" t="s">
        <v>50</v>
      </c>
      <c r="B44" s="21">
        <v>0</v>
      </c>
      <c r="C44" s="7">
        <f t="shared" si="7"/>
        <v>0</v>
      </c>
      <c r="D44" s="3">
        <v>0</v>
      </c>
      <c r="E44" s="7">
        <f t="shared" si="12"/>
        <v>0</v>
      </c>
      <c r="F44" s="3">
        <v>0</v>
      </c>
      <c r="G44" s="7">
        <f t="shared" si="13"/>
        <v>0</v>
      </c>
      <c r="H44" s="3">
        <v>0</v>
      </c>
      <c r="I44" s="7">
        <f t="shared" si="14"/>
        <v>0</v>
      </c>
      <c r="J44" s="21">
        <v>0</v>
      </c>
      <c r="K44" s="7">
        <f t="shared" si="8"/>
        <v>0</v>
      </c>
      <c r="L44" s="58"/>
      <c r="M44" s="21">
        <v>0</v>
      </c>
      <c r="N44" s="7">
        <f t="shared" si="9"/>
        <v>0</v>
      </c>
      <c r="O44" s="70">
        <v>0</v>
      </c>
      <c r="P44" s="7">
        <f t="shared" si="15"/>
        <v>0</v>
      </c>
      <c r="Q44" s="70">
        <v>0</v>
      </c>
      <c r="R44" s="7">
        <f t="shared" si="10"/>
        <v>0</v>
      </c>
      <c r="S44" s="3">
        <v>0</v>
      </c>
      <c r="T44" s="7">
        <f t="shared" si="16"/>
        <v>0</v>
      </c>
      <c r="U44" s="8">
        <v>0</v>
      </c>
      <c r="V44" s="21">
        <v>0</v>
      </c>
      <c r="W44" s="7">
        <f t="shared" si="17"/>
        <v>0</v>
      </c>
      <c r="X44" s="13"/>
      <c r="Y44" s="10">
        <f t="shared" si="11"/>
        <v>0</v>
      </c>
      <c r="Z44" s="47"/>
      <c r="AA44" s="11" t="str">
        <f t="shared" si="18"/>
        <v>Name 36</v>
      </c>
    </row>
    <row r="45" spans="1:27" ht="13.5" thickBot="1">
      <c r="A45" s="6" t="s">
        <v>51</v>
      </c>
      <c r="B45" s="21">
        <v>0</v>
      </c>
      <c r="C45" s="7">
        <f t="shared" si="7"/>
        <v>0</v>
      </c>
      <c r="D45" s="3">
        <v>0</v>
      </c>
      <c r="E45" s="7">
        <f t="shared" si="12"/>
        <v>0</v>
      </c>
      <c r="F45" s="3">
        <v>0</v>
      </c>
      <c r="G45" s="7">
        <f t="shared" si="13"/>
        <v>0</v>
      </c>
      <c r="H45" s="3">
        <v>0</v>
      </c>
      <c r="I45" s="7">
        <f t="shared" si="14"/>
        <v>0</v>
      </c>
      <c r="J45" s="21">
        <v>0</v>
      </c>
      <c r="K45" s="7">
        <f t="shared" si="8"/>
        <v>0</v>
      </c>
      <c r="L45" s="58"/>
      <c r="M45" s="21">
        <v>0</v>
      </c>
      <c r="N45" s="7">
        <f t="shared" si="9"/>
        <v>0</v>
      </c>
      <c r="O45" s="70">
        <v>0</v>
      </c>
      <c r="P45" s="7">
        <f t="shared" si="15"/>
        <v>0</v>
      </c>
      <c r="Q45" s="70">
        <v>0</v>
      </c>
      <c r="R45" s="7">
        <f t="shared" si="10"/>
        <v>0</v>
      </c>
      <c r="S45" s="3">
        <v>0</v>
      </c>
      <c r="T45" s="7">
        <f t="shared" si="16"/>
        <v>0</v>
      </c>
      <c r="U45" s="8">
        <v>0</v>
      </c>
      <c r="V45" s="21">
        <v>0</v>
      </c>
      <c r="W45" s="7">
        <f t="shared" si="17"/>
        <v>0</v>
      </c>
      <c r="X45" s="13"/>
      <c r="Y45" s="10">
        <f t="shared" si="11"/>
        <v>0</v>
      </c>
      <c r="Z45" s="47"/>
      <c r="AA45" s="11" t="str">
        <f t="shared" si="18"/>
        <v>Name 37</v>
      </c>
    </row>
    <row r="46" spans="1:27" ht="13.5" thickBot="1">
      <c r="A46" s="6" t="s">
        <v>52</v>
      </c>
      <c r="B46" s="21">
        <v>0</v>
      </c>
      <c r="C46" s="7">
        <f t="shared" si="7"/>
        <v>0</v>
      </c>
      <c r="D46" s="3">
        <v>0</v>
      </c>
      <c r="E46" s="7">
        <f t="shared" si="12"/>
        <v>0</v>
      </c>
      <c r="F46" s="3">
        <v>0</v>
      </c>
      <c r="G46" s="7">
        <f t="shared" si="13"/>
        <v>0</v>
      </c>
      <c r="H46" s="3">
        <v>0</v>
      </c>
      <c r="I46" s="7">
        <f t="shared" si="14"/>
        <v>0</v>
      </c>
      <c r="J46" s="21">
        <v>0</v>
      </c>
      <c r="K46" s="7">
        <f t="shared" si="8"/>
        <v>0</v>
      </c>
      <c r="L46" s="58"/>
      <c r="M46" s="21">
        <v>0</v>
      </c>
      <c r="N46" s="7">
        <f t="shared" si="9"/>
        <v>0</v>
      </c>
      <c r="O46" s="70">
        <v>0</v>
      </c>
      <c r="P46" s="7">
        <f t="shared" si="15"/>
        <v>0</v>
      </c>
      <c r="Q46" s="70">
        <v>0</v>
      </c>
      <c r="R46" s="7">
        <f t="shared" si="10"/>
        <v>0</v>
      </c>
      <c r="S46" s="3">
        <v>0</v>
      </c>
      <c r="T46" s="7">
        <f t="shared" si="16"/>
        <v>0</v>
      </c>
      <c r="U46" s="8">
        <v>0</v>
      </c>
      <c r="V46" s="21">
        <v>0</v>
      </c>
      <c r="W46" s="7">
        <f t="shared" si="17"/>
        <v>0</v>
      </c>
      <c r="X46" s="13"/>
      <c r="Y46" s="10">
        <f t="shared" si="11"/>
        <v>0</v>
      </c>
      <c r="Z46" s="47"/>
      <c r="AA46" s="11" t="str">
        <f t="shared" si="18"/>
        <v>Name 38</v>
      </c>
    </row>
    <row r="47" spans="1:27" ht="13.5" thickBot="1">
      <c r="A47" s="6" t="s">
        <v>53</v>
      </c>
      <c r="B47" s="21">
        <v>0</v>
      </c>
      <c r="C47" s="7">
        <f t="shared" si="7"/>
        <v>0</v>
      </c>
      <c r="D47" s="3">
        <v>0</v>
      </c>
      <c r="E47" s="7">
        <f t="shared" si="12"/>
        <v>0</v>
      </c>
      <c r="F47" s="3">
        <v>0</v>
      </c>
      <c r="G47" s="7">
        <f t="shared" si="13"/>
        <v>0</v>
      </c>
      <c r="H47" s="3">
        <v>0</v>
      </c>
      <c r="I47" s="7">
        <f t="shared" si="14"/>
        <v>0</v>
      </c>
      <c r="J47" s="21">
        <v>0</v>
      </c>
      <c r="K47" s="7">
        <f t="shared" si="8"/>
        <v>0</v>
      </c>
      <c r="L47" s="58"/>
      <c r="M47" s="21">
        <v>0</v>
      </c>
      <c r="N47" s="7">
        <f t="shared" si="9"/>
        <v>0</v>
      </c>
      <c r="O47" s="70">
        <v>0</v>
      </c>
      <c r="P47" s="7">
        <f t="shared" si="15"/>
        <v>0</v>
      </c>
      <c r="Q47" s="70">
        <v>0</v>
      </c>
      <c r="R47" s="7">
        <f t="shared" si="10"/>
        <v>0</v>
      </c>
      <c r="S47" s="3">
        <v>0</v>
      </c>
      <c r="T47" s="7">
        <f t="shared" si="16"/>
        <v>0</v>
      </c>
      <c r="U47" s="8">
        <v>0</v>
      </c>
      <c r="V47" s="21">
        <v>0</v>
      </c>
      <c r="W47" s="7">
        <f t="shared" si="17"/>
        <v>0</v>
      </c>
      <c r="X47" s="13"/>
      <c r="Y47" s="10">
        <f t="shared" si="11"/>
        <v>0</v>
      </c>
      <c r="Z47" s="47"/>
      <c r="AA47" s="11" t="str">
        <f t="shared" si="18"/>
        <v>Name 39</v>
      </c>
    </row>
    <row r="48" spans="1:27" ht="13.5" thickBot="1">
      <c r="A48" s="6" t="s">
        <v>54</v>
      </c>
      <c r="B48" s="21">
        <v>0</v>
      </c>
      <c r="C48" s="7">
        <f t="shared" si="7"/>
        <v>0</v>
      </c>
      <c r="D48" s="3">
        <v>0</v>
      </c>
      <c r="E48" s="7">
        <f t="shared" si="12"/>
        <v>0</v>
      </c>
      <c r="F48" s="3">
        <v>0</v>
      </c>
      <c r="G48" s="7">
        <f t="shared" si="13"/>
        <v>0</v>
      </c>
      <c r="H48" s="3">
        <v>0</v>
      </c>
      <c r="I48" s="7">
        <f t="shared" si="14"/>
        <v>0</v>
      </c>
      <c r="J48" s="21">
        <v>0</v>
      </c>
      <c r="K48" s="7">
        <f t="shared" si="8"/>
        <v>0</v>
      </c>
      <c r="L48" s="58"/>
      <c r="M48" s="21">
        <v>0</v>
      </c>
      <c r="N48" s="7">
        <f t="shared" si="9"/>
        <v>0</v>
      </c>
      <c r="O48" s="70">
        <v>0</v>
      </c>
      <c r="P48" s="7">
        <f t="shared" si="15"/>
        <v>0</v>
      </c>
      <c r="Q48" s="70">
        <v>0</v>
      </c>
      <c r="R48" s="7">
        <f t="shared" si="10"/>
        <v>0</v>
      </c>
      <c r="S48" s="3">
        <v>0</v>
      </c>
      <c r="T48" s="7">
        <f t="shared" si="16"/>
        <v>0</v>
      </c>
      <c r="U48" s="8">
        <v>0</v>
      </c>
      <c r="V48" s="21">
        <v>0</v>
      </c>
      <c r="W48" s="7">
        <f t="shared" si="17"/>
        <v>0</v>
      </c>
      <c r="X48" s="13"/>
      <c r="Y48" s="10">
        <f t="shared" si="11"/>
        <v>0</v>
      </c>
      <c r="Z48" s="47"/>
      <c r="AA48" s="11" t="str">
        <f t="shared" si="18"/>
        <v>Name 40</v>
      </c>
    </row>
    <row r="49" spans="1:27" ht="13.5" thickBot="1">
      <c r="A49" s="6" t="s">
        <v>55</v>
      </c>
      <c r="B49" s="21">
        <v>0</v>
      </c>
      <c r="C49" s="7">
        <f t="shared" si="7"/>
        <v>0</v>
      </c>
      <c r="D49" s="3">
        <v>0</v>
      </c>
      <c r="E49" s="7">
        <f t="shared" si="12"/>
        <v>0</v>
      </c>
      <c r="F49" s="3">
        <v>0</v>
      </c>
      <c r="G49" s="7">
        <f t="shared" si="13"/>
        <v>0</v>
      </c>
      <c r="H49" s="3">
        <v>0</v>
      </c>
      <c r="I49" s="7">
        <f t="shared" si="14"/>
        <v>0</v>
      </c>
      <c r="J49" s="21">
        <v>0</v>
      </c>
      <c r="K49" s="7">
        <f t="shared" si="8"/>
        <v>0</v>
      </c>
      <c r="L49" s="58"/>
      <c r="M49" s="21">
        <v>0</v>
      </c>
      <c r="N49" s="7">
        <f t="shared" si="9"/>
        <v>0</v>
      </c>
      <c r="O49" s="70">
        <v>0</v>
      </c>
      <c r="P49" s="7">
        <f t="shared" si="15"/>
        <v>0</v>
      </c>
      <c r="Q49" s="70">
        <v>0</v>
      </c>
      <c r="R49" s="7">
        <f t="shared" si="10"/>
        <v>0</v>
      </c>
      <c r="S49" s="3">
        <v>0</v>
      </c>
      <c r="T49" s="7">
        <f t="shared" si="16"/>
        <v>0</v>
      </c>
      <c r="U49" s="8">
        <v>0</v>
      </c>
      <c r="V49" s="21">
        <v>0</v>
      </c>
      <c r="W49" s="7">
        <f t="shared" si="17"/>
        <v>0</v>
      </c>
      <c r="X49" s="13"/>
      <c r="Y49" s="10">
        <f t="shared" si="11"/>
        <v>0</v>
      </c>
      <c r="Z49" s="47"/>
      <c r="AA49" s="11" t="str">
        <f t="shared" si="18"/>
        <v>Name 41</v>
      </c>
    </row>
    <row r="50" spans="1:27" ht="13.5" thickBot="1">
      <c r="A50" s="6" t="s">
        <v>56</v>
      </c>
      <c r="B50" s="21">
        <v>0</v>
      </c>
      <c r="C50" s="7">
        <f t="shared" si="7"/>
        <v>0</v>
      </c>
      <c r="D50" s="3">
        <v>0</v>
      </c>
      <c r="E50" s="7">
        <f t="shared" si="12"/>
        <v>0</v>
      </c>
      <c r="F50" s="3">
        <v>0</v>
      </c>
      <c r="G50" s="7">
        <f t="shared" si="13"/>
        <v>0</v>
      </c>
      <c r="H50" s="3">
        <v>0</v>
      </c>
      <c r="I50" s="7">
        <f t="shared" si="14"/>
        <v>0</v>
      </c>
      <c r="J50" s="21">
        <v>0</v>
      </c>
      <c r="K50" s="7">
        <f t="shared" si="8"/>
        <v>0</v>
      </c>
      <c r="L50" s="58"/>
      <c r="M50" s="21">
        <v>0</v>
      </c>
      <c r="N50" s="7">
        <f t="shared" si="9"/>
        <v>0</v>
      </c>
      <c r="O50" s="70">
        <v>0</v>
      </c>
      <c r="P50" s="7">
        <f t="shared" si="15"/>
        <v>0</v>
      </c>
      <c r="Q50" s="70">
        <v>0</v>
      </c>
      <c r="R50" s="7">
        <f t="shared" si="10"/>
        <v>0</v>
      </c>
      <c r="S50" s="3">
        <v>0</v>
      </c>
      <c r="T50" s="7">
        <f t="shared" si="16"/>
        <v>0</v>
      </c>
      <c r="U50" s="8">
        <v>0</v>
      </c>
      <c r="V50" s="21">
        <v>0</v>
      </c>
      <c r="W50" s="7">
        <f t="shared" si="17"/>
        <v>0</v>
      </c>
      <c r="X50" s="13"/>
      <c r="Y50" s="10">
        <f t="shared" si="11"/>
        <v>0</v>
      </c>
      <c r="Z50" s="47"/>
      <c r="AA50" s="11" t="str">
        <f t="shared" si="18"/>
        <v>Name 42</v>
      </c>
    </row>
    <row r="51" spans="1:27" ht="13.5" thickBot="1">
      <c r="A51" s="6" t="s">
        <v>57</v>
      </c>
      <c r="B51" s="21">
        <v>0</v>
      </c>
      <c r="C51" s="7">
        <f t="shared" si="7"/>
        <v>0</v>
      </c>
      <c r="D51" s="3">
        <v>0</v>
      </c>
      <c r="E51" s="7">
        <f t="shared" si="12"/>
        <v>0</v>
      </c>
      <c r="F51" s="3">
        <v>0</v>
      </c>
      <c r="G51" s="7">
        <f t="shared" si="13"/>
        <v>0</v>
      </c>
      <c r="H51" s="3">
        <v>0</v>
      </c>
      <c r="I51" s="7">
        <f t="shared" si="14"/>
        <v>0</v>
      </c>
      <c r="J51" s="21">
        <v>0</v>
      </c>
      <c r="K51" s="7">
        <f t="shared" si="8"/>
        <v>0</v>
      </c>
      <c r="L51" s="58"/>
      <c r="M51" s="21">
        <v>0</v>
      </c>
      <c r="N51" s="7">
        <f t="shared" si="9"/>
        <v>0</v>
      </c>
      <c r="O51" s="70">
        <v>0</v>
      </c>
      <c r="P51" s="7">
        <f t="shared" si="15"/>
        <v>0</v>
      </c>
      <c r="Q51" s="70">
        <v>0</v>
      </c>
      <c r="R51" s="7">
        <f t="shared" si="10"/>
        <v>0</v>
      </c>
      <c r="S51" s="3">
        <v>0</v>
      </c>
      <c r="T51" s="7">
        <f t="shared" si="16"/>
        <v>0</v>
      </c>
      <c r="U51" s="8">
        <v>0</v>
      </c>
      <c r="V51" s="21">
        <v>0</v>
      </c>
      <c r="W51" s="7">
        <f t="shared" si="17"/>
        <v>0</v>
      </c>
      <c r="X51" s="13"/>
      <c r="Y51" s="10">
        <f t="shared" si="11"/>
        <v>0</v>
      </c>
      <c r="Z51" s="47"/>
      <c r="AA51" s="11" t="str">
        <f t="shared" si="18"/>
        <v>Name 43</v>
      </c>
    </row>
    <row r="52" spans="1:27" ht="13.5" thickBot="1">
      <c r="A52" s="6" t="s">
        <v>58</v>
      </c>
      <c r="B52" s="21">
        <v>0</v>
      </c>
      <c r="C52" s="7">
        <f t="shared" si="7"/>
        <v>0</v>
      </c>
      <c r="D52" s="3">
        <v>0</v>
      </c>
      <c r="E52" s="7">
        <f t="shared" si="12"/>
        <v>0</v>
      </c>
      <c r="F52" s="3">
        <v>0</v>
      </c>
      <c r="G52" s="7">
        <f t="shared" si="13"/>
        <v>0</v>
      </c>
      <c r="H52" s="3">
        <v>0</v>
      </c>
      <c r="I52" s="7">
        <f t="shared" si="14"/>
        <v>0</v>
      </c>
      <c r="J52" s="21">
        <v>0</v>
      </c>
      <c r="K52" s="7">
        <f t="shared" si="8"/>
        <v>0</v>
      </c>
      <c r="L52" s="58"/>
      <c r="M52" s="21">
        <v>0</v>
      </c>
      <c r="N52" s="7">
        <f t="shared" si="9"/>
        <v>0</v>
      </c>
      <c r="O52" s="70">
        <v>0</v>
      </c>
      <c r="P52" s="7">
        <f t="shared" si="15"/>
        <v>0</v>
      </c>
      <c r="Q52" s="70">
        <v>0</v>
      </c>
      <c r="R52" s="7">
        <f t="shared" si="10"/>
        <v>0</v>
      </c>
      <c r="S52" s="3">
        <v>0</v>
      </c>
      <c r="T52" s="7">
        <f t="shared" si="16"/>
        <v>0</v>
      </c>
      <c r="U52" s="8">
        <v>0</v>
      </c>
      <c r="V52" s="21">
        <v>0</v>
      </c>
      <c r="W52" s="7">
        <f t="shared" si="17"/>
        <v>0</v>
      </c>
      <c r="X52" s="13"/>
      <c r="Y52" s="10">
        <f t="shared" si="11"/>
        <v>0</v>
      </c>
      <c r="Z52" s="47"/>
      <c r="AA52" s="11" t="str">
        <f t="shared" si="18"/>
        <v>Name 44</v>
      </c>
    </row>
    <row r="53" spans="1:27" ht="13.5" thickBot="1">
      <c r="A53" s="6" t="s">
        <v>59</v>
      </c>
      <c r="B53" s="21">
        <v>0</v>
      </c>
      <c r="C53" s="7">
        <f t="shared" si="7"/>
        <v>0</v>
      </c>
      <c r="D53" s="3">
        <v>0</v>
      </c>
      <c r="E53" s="7">
        <f t="shared" si="12"/>
        <v>0</v>
      </c>
      <c r="F53" s="3">
        <v>0</v>
      </c>
      <c r="G53" s="7">
        <f t="shared" si="13"/>
        <v>0</v>
      </c>
      <c r="H53" s="3">
        <v>0</v>
      </c>
      <c r="I53" s="7">
        <f t="shared" si="14"/>
        <v>0</v>
      </c>
      <c r="J53" s="21">
        <v>0</v>
      </c>
      <c r="K53" s="7">
        <f t="shared" si="8"/>
        <v>0</v>
      </c>
      <c r="L53" s="58"/>
      <c r="M53" s="21">
        <v>0</v>
      </c>
      <c r="N53" s="7">
        <f t="shared" si="9"/>
        <v>0</v>
      </c>
      <c r="O53" s="70">
        <v>0</v>
      </c>
      <c r="P53" s="7">
        <f t="shared" si="15"/>
        <v>0</v>
      </c>
      <c r="Q53" s="70">
        <v>0</v>
      </c>
      <c r="R53" s="7">
        <f t="shared" si="10"/>
        <v>0</v>
      </c>
      <c r="S53" s="3">
        <v>0</v>
      </c>
      <c r="T53" s="7">
        <f t="shared" si="16"/>
        <v>0</v>
      </c>
      <c r="U53" s="8">
        <v>0</v>
      </c>
      <c r="V53" s="21">
        <v>0</v>
      </c>
      <c r="W53" s="7">
        <f t="shared" si="17"/>
        <v>0</v>
      </c>
      <c r="X53" s="13"/>
      <c r="Y53" s="10">
        <f t="shared" si="11"/>
        <v>0</v>
      </c>
      <c r="Z53" s="47"/>
      <c r="AA53" s="11" t="str">
        <f t="shared" si="18"/>
        <v>Name 45</v>
      </c>
    </row>
    <row r="54" spans="1:27" ht="13.5" thickBot="1">
      <c r="A54" s="6" t="s">
        <v>60</v>
      </c>
      <c r="B54" s="21">
        <v>0</v>
      </c>
      <c r="C54" s="7">
        <f t="shared" si="7"/>
        <v>0</v>
      </c>
      <c r="D54" s="3">
        <v>0</v>
      </c>
      <c r="E54" s="7">
        <f t="shared" si="12"/>
        <v>0</v>
      </c>
      <c r="F54" s="3">
        <v>0</v>
      </c>
      <c r="G54" s="7">
        <f t="shared" si="13"/>
        <v>0</v>
      </c>
      <c r="H54" s="3">
        <v>0</v>
      </c>
      <c r="I54" s="7">
        <f t="shared" si="14"/>
        <v>0</v>
      </c>
      <c r="J54" s="21">
        <v>0</v>
      </c>
      <c r="K54" s="7">
        <f t="shared" si="8"/>
        <v>0</v>
      </c>
      <c r="L54" s="58"/>
      <c r="M54" s="21">
        <v>0</v>
      </c>
      <c r="N54" s="7">
        <f t="shared" si="9"/>
        <v>0</v>
      </c>
      <c r="O54" s="70">
        <v>0</v>
      </c>
      <c r="P54" s="7">
        <f t="shared" si="15"/>
        <v>0</v>
      </c>
      <c r="Q54" s="70">
        <v>0</v>
      </c>
      <c r="R54" s="7">
        <f t="shared" si="10"/>
        <v>0</v>
      </c>
      <c r="S54" s="3">
        <v>0</v>
      </c>
      <c r="T54" s="7">
        <f t="shared" si="16"/>
        <v>0</v>
      </c>
      <c r="U54" s="8">
        <v>0</v>
      </c>
      <c r="V54" s="21">
        <v>0</v>
      </c>
      <c r="W54" s="7">
        <f t="shared" si="17"/>
        <v>0</v>
      </c>
      <c r="X54" s="13"/>
      <c r="Y54" s="10">
        <f t="shared" si="11"/>
        <v>0</v>
      </c>
      <c r="Z54" s="47"/>
      <c r="AA54" s="11" t="str">
        <f t="shared" si="18"/>
        <v>Name 46</v>
      </c>
    </row>
    <row r="55" spans="1:27" ht="13.5" thickBot="1">
      <c r="A55" s="6" t="s">
        <v>61</v>
      </c>
      <c r="B55" s="21">
        <v>0</v>
      </c>
      <c r="C55" s="7">
        <f t="shared" si="7"/>
        <v>0</v>
      </c>
      <c r="D55" s="3">
        <v>0</v>
      </c>
      <c r="E55" s="7">
        <f t="shared" si="12"/>
        <v>0</v>
      </c>
      <c r="F55" s="3">
        <v>0</v>
      </c>
      <c r="G55" s="7">
        <f t="shared" si="13"/>
        <v>0</v>
      </c>
      <c r="H55" s="3">
        <v>0</v>
      </c>
      <c r="I55" s="7">
        <f t="shared" si="14"/>
        <v>0</v>
      </c>
      <c r="J55" s="21">
        <v>0</v>
      </c>
      <c r="K55" s="7">
        <f t="shared" si="8"/>
        <v>0</v>
      </c>
      <c r="L55" s="58"/>
      <c r="M55" s="21">
        <v>0</v>
      </c>
      <c r="N55" s="7">
        <f t="shared" si="9"/>
        <v>0</v>
      </c>
      <c r="O55" s="70">
        <v>0</v>
      </c>
      <c r="P55" s="7">
        <f t="shared" si="15"/>
        <v>0</v>
      </c>
      <c r="Q55" s="70">
        <v>0</v>
      </c>
      <c r="R55" s="7">
        <f t="shared" si="10"/>
        <v>0</v>
      </c>
      <c r="S55" s="3">
        <v>0</v>
      </c>
      <c r="T55" s="7">
        <f t="shared" si="16"/>
        <v>0</v>
      </c>
      <c r="U55" s="8">
        <v>0</v>
      </c>
      <c r="V55" s="21">
        <v>0</v>
      </c>
      <c r="W55" s="7">
        <f t="shared" si="17"/>
        <v>0</v>
      </c>
      <c r="X55" s="13"/>
      <c r="Y55" s="10">
        <f t="shared" si="11"/>
        <v>0</v>
      </c>
      <c r="Z55" s="47"/>
      <c r="AA55" s="11" t="str">
        <f t="shared" si="18"/>
        <v>Name 47</v>
      </c>
    </row>
    <row r="56" spans="1:27" ht="13.5" thickBot="1">
      <c r="A56" s="6" t="s">
        <v>62</v>
      </c>
      <c r="B56" s="21">
        <v>0</v>
      </c>
      <c r="C56" s="7">
        <f t="shared" si="7"/>
        <v>0</v>
      </c>
      <c r="D56" s="3">
        <v>0</v>
      </c>
      <c r="E56" s="7">
        <f t="shared" si="12"/>
        <v>0</v>
      </c>
      <c r="F56" s="3">
        <v>0</v>
      </c>
      <c r="G56" s="7">
        <f t="shared" si="13"/>
        <v>0</v>
      </c>
      <c r="H56" s="3">
        <v>0</v>
      </c>
      <c r="I56" s="7">
        <f t="shared" si="14"/>
        <v>0</v>
      </c>
      <c r="J56" s="21">
        <v>0</v>
      </c>
      <c r="K56" s="7">
        <f t="shared" si="8"/>
        <v>0</v>
      </c>
      <c r="L56" s="58"/>
      <c r="M56" s="21">
        <v>0</v>
      </c>
      <c r="N56" s="7">
        <f t="shared" si="9"/>
        <v>0</v>
      </c>
      <c r="O56" s="70">
        <v>0</v>
      </c>
      <c r="P56" s="7">
        <f t="shared" si="15"/>
        <v>0</v>
      </c>
      <c r="Q56" s="70">
        <v>0</v>
      </c>
      <c r="R56" s="7">
        <f t="shared" si="10"/>
        <v>0</v>
      </c>
      <c r="S56" s="3">
        <v>0</v>
      </c>
      <c r="T56" s="7">
        <f t="shared" si="16"/>
        <v>0</v>
      </c>
      <c r="U56" s="8">
        <v>0</v>
      </c>
      <c r="V56" s="21">
        <v>0</v>
      </c>
      <c r="W56" s="7">
        <f t="shared" si="17"/>
        <v>0</v>
      </c>
      <c r="X56" s="13"/>
      <c r="Y56" s="10">
        <f t="shared" si="11"/>
        <v>0</v>
      </c>
      <c r="Z56" s="47"/>
      <c r="AA56" s="11" t="str">
        <f t="shared" si="18"/>
        <v>Name 48</v>
      </c>
    </row>
    <row r="57" spans="1:27" ht="13.5" thickBot="1">
      <c r="A57" s="6" t="s">
        <v>63</v>
      </c>
      <c r="B57" s="21">
        <v>0</v>
      </c>
      <c r="C57" s="7">
        <f t="shared" si="7"/>
        <v>0</v>
      </c>
      <c r="D57" s="3">
        <v>0</v>
      </c>
      <c r="E57" s="7">
        <f t="shared" si="12"/>
        <v>0</v>
      </c>
      <c r="F57" s="3">
        <v>0</v>
      </c>
      <c r="G57" s="7">
        <f t="shared" si="13"/>
        <v>0</v>
      </c>
      <c r="H57" s="3">
        <v>0</v>
      </c>
      <c r="I57" s="7">
        <f t="shared" si="14"/>
        <v>0</v>
      </c>
      <c r="J57" s="21">
        <v>0</v>
      </c>
      <c r="K57" s="7">
        <f t="shared" si="8"/>
        <v>0</v>
      </c>
      <c r="L57" s="58"/>
      <c r="M57" s="21">
        <v>0</v>
      </c>
      <c r="N57" s="7">
        <f t="shared" si="9"/>
        <v>0</v>
      </c>
      <c r="O57" s="70">
        <v>0</v>
      </c>
      <c r="P57" s="7">
        <f t="shared" si="15"/>
        <v>0</v>
      </c>
      <c r="Q57" s="70">
        <v>0</v>
      </c>
      <c r="R57" s="7">
        <f t="shared" si="10"/>
        <v>0</v>
      </c>
      <c r="S57" s="3">
        <v>0</v>
      </c>
      <c r="T57" s="7">
        <f t="shared" si="16"/>
        <v>0</v>
      </c>
      <c r="U57" s="8">
        <v>0</v>
      </c>
      <c r="V57" s="21">
        <v>0</v>
      </c>
      <c r="W57" s="7">
        <f t="shared" si="17"/>
        <v>0</v>
      </c>
      <c r="X57" s="13"/>
      <c r="Y57" s="10">
        <f t="shared" si="11"/>
        <v>0</v>
      </c>
      <c r="Z57" s="47"/>
      <c r="AA57" s="11" t="str">
        <f t="shared" si="18"/>
        <v>Name 49</v>
      </c>
    </row>
    <row r="58" spans="1:27" ht="13.5" thickBot="1">
      <c r="A58" s="6" t="s">
        <v>64</v>
      </c>
      <c r="B58" s="21">
        <v>0</v>
      </c>
      <c r="C58" s="7">
        <f t="shared" si="7"/>
        <v>0</v>
      </c>
      <c r="D58" s="3">
        <v>0</v>
      </c>
      <c r="E58" s="7">
        <f t="shared" si="12"/>
        <v>0</v>
      </c>
      <c r="F58" s="3">
        <v>0</v>
      </c>
      <c r="G58" s="7">
        <f t="shared" si="13"/>
        <v>0</v>
      </c>
      <c r="H58" s="3">
        <v>0</v>
      </c>
      <c r="I58" s="7">
        <f t="shared" si="14"/>
        <v>0</v>
      </c>
      <c r="J58" s="21">
        <v>0</v>
      </c>
      <c r="K58" s="7">
        <f t="shared" si="8"/>
        <v>0</v>
      </c>
      <c r="L58" s="58"/>
      <c r="M58" s="21">
        <v>0</v>
      </c>
      <c r="N58" s="7">
        <f t="shared" si="9"/>
        <v>0</v>
      </c>
      <c r="O58" s="70">
        <v>0</v>
      </c>
      <c r="P58" s="7">
        <f t="shared" si="15"/>
        <v>0</v>
      </c>
      <c r="Q58" s="70">
        <v>0</v>
      </c>
      <c r="R58" s="7">
        <f t="shared" si="10"/>
        <v>0</v>
      </c>
      <c r="S58" s="3">
        <v>0</v>
      </c>
      <c r="T58" s="7">
        <f t="shared" si="16"/>
        <v>0</v>
      </c>
      <c r="U58" s="8">
        <v>0</v>
      </c>
      <c r="V58" s="21">
        <v>0</v>
      </c>
      <c r="W58" s="7">
        <f t="shared" si="17"/>
        <v>0</v>
      </c>
      <c r="X58" s="13"/>
      <c r="Y58" s="10">
        <f t="shared" si="11"/>
        <v>0</v>
      </c>
      <c r="Z58" s="47"/>
      <c r="AA58" s="11" t="str">
        <f t="shared" si="18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58"/>
  <sheetViews>
    <sheetView zoomScale="75" zoomScaleNormal="75" zoomScalePageLayoutView="0" workbookViewId="0" topLeftCell="A1">
      <selection activeCell="X31" sqref="X31"/>
    </sheetView>
  </sheetViews>
  <sheetFormatPr defaultColWidth="9.140625" defaultRowHeight="12.75"/>
  <cols>
    <col min="1" max="1" width="12.57421875" style="1" customWidth="1"/>
    <col min="2" max="2" width="10.00390625" style="19" customWidth="1"/>
    <col min="3" max="3" width="5.7109375" style="15" customWidth="1"/>
    <col min="4" max="4" width="9.7109375" style="14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9" customWidth="1"/>
    <col min="9" max="9" width="5.7109375" style="15" customWidth="1"/>
    <col min="10" max="10" width="2.7109375" style="15" customWidth="1"/>
    <col min="11" max="11" width="9.7109375" style="14" customWidth="1"/>
    <col min="12" max="12" width="5.7109375" style="15" customWidth="1"/>
    <col min="13" max="13" width="9.7109375" style="14" customWidth="1"/>
    <col min="14" max="14" width="5.7109375" style="15" customWidth="1"/>
    <col min="15" max="15" width="4.57421875" style="16" customWidth="1"/>
    <col min="16" max="16" width="5.8515625" style="19" customWidth="1"/>
    <col min="17" max="17" width="5.7109375" style="17" customWidth="1"/>
    <col min="18" max="18" width="2.57421875" style="18" customWidth="1"/>
    <col min="19" max="19" width="6.7109375" style="4" customWidth="1"/>
    <col min="20" max="20" width="2.140625" style="4" customWidth="1"/>
    <col min="21" max="21" width="9.140625" style="5" customWidth="1"/>
  </cols>
  <sheetData>
    <row r="2" spans="1:21" s="100" customFormat="1" ht="17.25">
      <c r="A2" s="92" t="s">
        <v>112</v>
      </c>
      <c r="B2" s="93"/>
      <c r="C2" s="94"/>
      <c r="D2" s="95"/>
      <c r="E2" s="94"/>
      <c r="F2" s="95"/>
      <c r="G2" s="94"/>
      <c r="H2" s="93"/>
      <c r="I2" s="94"/>
      <c r="J2" s="94"/>
      <c r="K2" s="95"/>
      <c r="L2" s="94"/>
      <c r="M2" s="95"/>
      <c r="N2" s="94"/>
      <c r="O2" s="94"/>
      <c r="P2" s="93"/>
      <c r="Q2" s="96"/>
      <c r="R2" s="97"/>
      <c r="S2" s="98"/>
      <c r="T2" s="98"/>
      <c r="U2" s="99"/>
    </row>
    <row r="5" ht="13.5" thickBot="1">
      <c r="A5"/>
    </row>
    <row r="6" spans="1:20" s="2" customFormat="1" ht="12.75">
      <c r="A6" s="1"/>
      <c r="B6" s="26" t="s">
        <v>0</v>
      </c>
      <c r="C6" s="62"/>
      <c r="D6" s="27" t="s">
        <v>1</v>
      </c>
      <c r="E6" s="62"/>
      <c r="F6" s="27" t="s">
        <v>2</v>
      </c>
      <c r="G6" s="62"/>
      <c r="H6" s="37">
        <v>200</v>
      </c>
      <c r="I6" s="62"/>
      <c r="J6" s="72"/>
      <c r="K6" s="27" t="s">
        <v>3</v>
      </c>
      <c r="L6" s="62"/>
      <c r="M6" s="27" t="s">
        <v>4</v>
      </c>
      <c r="N6" s="62"/>
      <c r="O6" s="28" t="s">
        <v>65</v>
      </c>
      <c r="P6" s="52"/>
      <c r="Q6" s="64"/>
      <c r="R6" s="33"/>
      <c r="S6" s="32" t="s">
        <v>5</v>
      </c>
      <c r="T6" s="44"/>
    </row>
    <row r="7" spans="1:20" s="2" customFormat="1" ht="13.5" thickBot="1">
      <c r="A7" s="1"/>
      <c r="B7" s="49" t="s">
        <v>6</v>
      </c>
      <c r="C7" s="63"/>
      <c r="D7" s="40" t="s">
        <v>7</v>
      </c>
      <c r="E7" s="63"/>
      <c r="F7" s="40"/>
      <c r="G7" s="63"/>
      <c r="H7" s="41" t="s">
        <v>8</v>
      </c>
      <c r="I7" s="63"/>
      <c r="J7" s="73"/>
      <c r="K7" s="40" t="s">
        <v>7</v>
      </c>
      <c r="L7" s="63"/>
      <c r="M7" s="40"/>
      <c r="N7" s="63"/>
      <c r="O7" s="42" t="s">
        <v>10</v>
      </c>
      <c r="P7" s="55" t="s">
        <v>66</v>
      </c>
      <c r="Q7" s="65"/>
      <c r="R7" s="43"/>
      <c r="S7" s="39" t="s">
        <v>9</v>
      </c>
      <c r="T7" s="45"/>
    </row>
    <row r="8" spans="2:20" ht="12.75">
      <c r="B8" s="23"/>
      <c r="C8" s="24"/>
      <c r="D8" s="25"/>
      <c r="E8" s="24"/>
      <c r="F8" s="25"/>
      <c r="G8" s="24"/>
      <c r="H8" s="23"/>
      <c r="I8" s="24"/>
      <c r="J8" s="57"/>
      <c r="K8" s="25"/>
      <c r="L8" s="24"/>
      <c r="M8" s="25"/>
      <c r="N8" s="24"/>
      <c r="O8" s="35"/>
      <c r="P8" s="20"/>
      <c r="Q8" s="66"/>
      <c r="R8" s="34"/>
      <c r="S8" s="30"/>
      <c r="T8" s="46"/>
    </row>
    <row r="9" spans="1:21" ht="12.75">
      <c r="A9" s="6" t="s">
        <v>11</v>
      </c>
      <c r="B9" s="21">
        <v>0</v>
      </c>
      <c r="C9" s="7">
        <f>IF(B9=0,0,TRUNC(9.23076*((26.46-B9)^1.835)))</f>
        <v>0</v>
      </c>
      <c r="D9" s="3">
        <v>0</v>
      </c>
      <c r="E9" s="7">
        <f aca="true" t="shared" si="0" ref="E9:E40">IF(D9=0,0,TRUNC(1.84523*(((D9*100)-75)^1.348)))</f>
        <v>0</v>
      </c>
      <c r="F9" s="3">
        <v>0</v>
      </c>
      <c r="G9" s="7">
        <f aca="true" t="shared" si="1" ref="G9:G40">IF(F9=0,0,TRUNC(56.0211*((F9-1.5)^1.05)))</f>
        <v>0</v>
      </c>
      <c r="H9" s="21">
        <v>0</v>
      </c>
      <c r="I9" s="7">
        <f aca="true" t="shared" si="2" ref="I9:I40">IF(H9=0,0,TRUNC(4.99087*((42.26-H9)^1.81)))</f>
        <v>0</v>
      </c>
      <c r="J9" s="58"/>
      <c r="K9" s="3">
        <v>0</v>
      </c>
      <c r="L9" s="7">
        <f aca="true" t="shared" si="3" ref="L9:L40">IF(K9=0,0,TRUNC(0.188807*(((K9*100)-210)^1.41)))</f>
        <v>0</v>
      </c>
      <c r="M9" s="3">
        <v>0</v>
      </c>
      <c r="N9" s="7">
        <f aca="true" t="shared" si="4" ref="N9:N40">IF(M9=0,0,TRUNC(15.9803*((M9-3.8)^1.04)))</f>
        <v>0</v>
      </c>
      <c r="O9" s="8">
        <v>0</v>
      </c>
      <c r="P9" s="21">
        <v>0</v>
      </c>
      <c r="Q9" s="7">
        <f aca="true" t="shared" si="5" ref="Q9:Q40">IF(O9+P9=0,0,TRUNC(0.11193*((254-(O9*60+P9))^1.88)))</f>
        <v>0</v>
      </c>
      <c r="R9" s="9"/>
      <c r="S9" s="10">
        <f aca="true" t="shared" si="6" ref="S9:S40">SUM(C9,E9,G9,I9,L9,N9,Q9)</f>
        <v>0</v>
      </c>
      <c r="T9" s="47"/>
      <c r="U9" s="11" t="str">
        <f aca="true" t="shared" si="7" ref="U9:U40">A9</f>
        <v>Name 1</v>
      </c>
    </row>
    <row r="10" spans="1:21" ht="12.75">
      <c r="A10" s="6" t="s">
        <v>12</v>
      </c>
      <c r="B10" s="21">
        <v>0</v>
      </c>
      <c r="C10" s="7">
        <f aca="true" t="shared" si="8" ref="C10:C58">IF(B10=0,0,TRUNC(9.23076*((26.46-B10)^1.835)))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21">
        <v>0</v>
      </c>
      <c r="I10" s="7">
        <f t="shared" si="2"/>
        <v>0</v>
      </c>
      <c r="J10" s="58"/>
      <c r="K10" s="3">
        <v>0</v>
      </c>
      <c r="L10" s="7">
        <f t="shared" si="3"/>
        <v>0</v>
      </c>
      <c r="M10" s="3">
        <v>0</v>
      </c>
      <c r="N10" s="7">
        <f t="shared" si="4"/>
        <v>0</v>
      </c>
      <c r="O10" s="8">
        <v>0</v>
      </c>
      <c r="P10" s="21">
        <v>0</v>
      </c>
      <c r="Q10" s="7">
        <f t="shared" si="5"/>
        <v>0</v>
      </c>
      <c r="R10" s="9"/>
      <c r="S10" s="10">
        <f t="shared" si="6"/>
        <v>0</v>
      </c>
      <c r="T10" s="47"/>
      <c r="U10" s="11" t="str">
        <f t="shared" si="7"/>
        <v>Name 2</v>
      </c>
    </row>
    <row r="11" spans="1:21" ht="12.75">
      <c r="A11" s="6" t="s">
        <v>13</v>
      </c>
      <c r="B11" s="21">
        <v>0</v>
      </c>
      <c r="C11" s="7">
        <f t="shared" si="8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21">
        <v>0</v>
      </c>
      <c r="I11" s="7">
        <f t="shared" si="2"/>
        <v>0</v>
      </c>
      <c r="J11" s="58"/>
      <c r="K11" s="3">
        <v>0</v>
      </c>
      <c r="L11" s="7">
        <f t="shared" si="3"/>
        <v>0</v>
      </c>
      <c r="M11" s="3">
        <v>0</v>
      </c>
      <c r="N11" s="7">
        <f t="shared" si="4"/>
        <v>0</v>
      </c>
      <c r="O11" s="8">
        <v>0</v>
      </c>
      <c r="P11" s="21">
        <v>0</v>
      </c>
      <c r="Q11" s="7">
        <f t="shared" si="5"/>
        <v>0</v>
      </c>
      <c r="R11" s="9"/>
      <c r="S11" s="10">
        <f t="shared" si="6"/>
        <v>0</v>
      </c>
      <c r="T11" s="47"/>
      <c r="U11" s="11" t="str">
        <f t="shared" si="7"/>
        <v>Name 3</v>
      </c>
    </row>
    <row r="12" spans="1:21" ht="12.75">
      <c r="A12" s="6" t="s">
        <v>14</v>
      </c>
      <c r="B12" s="21">
        <v>0</v>
      </c>
      <c r="C12" s="7">
        <f t="shared" si="8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21">
        <v>0</v>
      </c>
      <c r="I12" s="7">
        <f t="shared" si="2"/>
        <v>0</v>
      </c>
      <c r="J12" s="58"/>
      <c r="K12" s="3">
        <v>0</v>
      </c>
      <c r="L12" s="7">
        <f t="shared" si="3"/>
        <v>0</v>
      </c>
      <c r="M12" s="3">
        <v>0</v>
      </c>
      <c r="N12" s="7">
        <f t="shared" si="4"/>
        <v>0</v>
      </c>
      <c r="O12" s="8">
        <v>0</v>
      </c>
      <c r="P12" s="21">
        <v>0</v>
      </c>
      <c r="Q12" s="7">
        <f t="shared" si="5"/>
        <v>0</v>
      </c>
      <c r="R12" s="9"/>
      <c r="S12" s="10">
        <f t="shared" si="6"/>
        <v>0</v>
      </c>
      <c r="T12" s="47"/>
      <c r="U12" s="11" t="str">
        <f t="shared" si="7"/>
        <v>Name 4</v>
      </c>
    </row>
    <row r="13" spans="1:21" ht="12.75">
      <c r="A13" s="6" t="s">
        <v>15</v>
      </c>
      <c r="B13" s="21">
        <v>0</v>
      </c>
      <c r="C13" s="7">
        <f t="shared" si="8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21">
        <v>0</v>
      </c>
      <c r="I13" s="7">
        <f t="shared" si="2"/>
        <v>0</v>
      </c>
      <c r="J13" s="58"/>
      <c r="K13" s="3">
        <v>0</v>
      </c>
      <c r="L13" s="7">
        <f t="shared" si="3"/>
        <v>0</v>
      </c>
      <c r="M13" s="3">
        <v>0</v>
      </c>
      <c r="N13" s="7">
        <f t="shared" si="4"/>
        <v>0</v>
      </c>
      <c r="O13" s="8">
        <v>0</v>
      </c>
      <c r="P13" s="21">
        <v>0</v>
      </c>
      <c r="Q13" s="7">
        <f t="shared" si="5"/>
        <v>0</v>
      </c>
      <c r="R13" s="9"/>
      <c r="S13" s="10">
        <f t="shared" si="6"/>
        <v>0</v>
      </c>
      <c r="T13" s="47"/>
      <c r="U13" s="11" t="str">
        <f t="shared" si="7"/>
        <v>Name 5</v>
      </c>
    </row>
    <row r="14" spans="1:21" ht="12.75">
      <c r="A14" s="6" t="s">
        <v>16</v>
      </c>
      <c r="B14" s="21">
        <v>0</v>
      </c>
      <c r="C14" s="7">
        <f t="shared" si="8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21">
        <v>0</v>
      </c>
      <c r="I14" s="7">
        <f t="shared" si="2"/>
        <v>0</v>
      </c>
      <c r="J14" s="58"/>
      <c r="K14" s="3">
        <v>0</v>
      </c>
      <c r="L14" s="7">
        <f t="shared" si="3"/>
        <v>0</v>
      </c>
      <c r="M14" s="3">
        <v>0</v>
      </c>
      <c r="N14" s="7">
        <f t="shared" si="4"/>
        <v>0</v>
      </c>
      <c r="O14" s="8">
        <v>0</v>
      </c>
      <c r="P14" s="21">
        <v>0</v>
      </c>
      <c r="Q14" s="7">
        <f t="shared" si="5"/>
        <v>0</v>
      </c>
      <c r="R14" s="9"/>
      <c r="S14" s="10">
        <f t="shared" si="6"/>
        <v>0</v>
      </c>
      <c r="T14" s="47"/>
      <c r="U14" s="11" t="str">
        <f t="shared" si="7"/>
        <v>Name 6</v>
      </c>
    </row>
    <row r="15" spans="1:21" ht="12.75">
      <c r="A15" s="12" t="s">
        <v>17</v>
      </c>
      <c r="B15" s="21">
        <v>0</v>
      </c>
      <c r="C15" s="7">
        <f t="shared" si="8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21">
        <v>0</v>
      </c>
      <c r="I15" s="7">
        <f t="shared" si="2"/>
        <v>0</v>
      </c>
      <c r="J15" s="58"/>
      <c r="K15" s="3">
        <v>0</v>
      </c>
      <c r="L15" s="7">
        <f t="shared" si="3"/>
        <v>0</v>
      </c>
      <c r="M15" s="3">
        <v>0</v>
      </c>
      <c r="N15" s="7">
        <f t="shared" si="4"/>
        <v>0</v>
      </c>
      <c r="O15" s="8">
        <v>0</v>
      </c>
      <c r="P15" s="21">
        <v>0</v>
      </c>
      <c r="Q15" s="7">
        <f t="shared" si="5"/>
        <v>0</v>
      </c>
      <c r="R15" s="9"/>
      <c r="S15" s="10">
        <f t="shared" si="6"/>
        <v>0</v>
      </c>
      <c r="T15" s="47"/>
      <c r="U15" s="11" t="str">
        <f t="shared" si="7"/>
        <v>Name 7</v>
      </c>
    </row>
    <row r="16" spans="1:21" ht="12.75">
      <c r="A16" s="6" t="s">
        <v>18</v>
      </c>
      <c r="B16" s="21">
        <v>0</v>
      </c>
      <c r="C16" s="7">
        <f t="shared" si="8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21">
        <v>0</v>
      </c>
      <c r="I16" s="7">
        <f t="shared" si="2"/>
        <v>0</v>
      </c>
      <c r="J16" s="58"/>
      <c r="K16" s="3">
        <v>0</v>
      </c>
      <c r="L16" s="7">
        <f t="shared" si="3"/>
        <v>0</v>
      </c>
      <c r="M16" s="3">
        <v>0</v>
      </c>
      <c r="N16" s="7">
        <f t="shared" si="4"/>
        <v>0</v>
      </c>
      <c r="O16" s="8">
        <v>0</v>
      </c>
      <c r="P16" s="21">
        <v>0</v>
      </c>
      <c r="Q16" s="7">
        <f t="shared" si="5"/>
        <v>0</v>
      </c>
      <c r="R16" s="9"/>
      <c r="S16" s="10">
        <f t="shared" si="6"/>
        <v>0</v>
      </c>
      <c r="T16" s="47"/>
      <c r="U16" s="11" t="str">
        <f t="shared" si="7"/>
        <v>Name 8</v>
      </c>
    </row>
    <row r="17" spans="1:21" ht="12.75">
      <c r="A17" s="6" t="s">
        <v>19</v>
      </c>
      <c r="B17" s="21">
        <v>0</v>
      </c>
      <c r="C17" s="7">
        <f t="shared" si="8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21">
        <v>0</v>
      </c>
      <c r="I17" s="7">
        <f t="shared" si="2"/>
        <v>0</v>
      </c>
      <c r="J17" s="58"/>
      <c r="K17" s="3">
        <v>0</v>
      </c>
      <c r="L17" s="7">
        <f t="shared" si="3"/>
        <v>0</v>
      </c>
      <c r="M17" s="3">
        <v>0</v>
      </c>
      <c r="N17" s="7">
        <f t="shared" si="4"/>
        <v>0</v>
      </c>
      <c r="O17" s="8">
        <v>0</v>
      </c>
      <c r="P17" s="21">
        <v>0</v>
      </c>
      <c r="Q17" s="7">
        <f t="shared" si="5"/>
        <v>0</v>
      </c>
      <c r="R17" s="9"/>
      <c r="S17" s="10">
        <f t="shared" si="6"/>
        <v>0</v>
      </c>
      <c r="T17" s="47"/>
      <c r="U17" s="11" t="str">
        <f t="shared" si="7"/>
        <v>Name 9</v>
      </c>
    </row>
    <row r="18" spans="1:21" ht="12.75">
      <c r="A18" s="6" t="s">
        <v>20</v>
      </c>
      <c r="B18" s="21">
        <v>0</v>
      </c>
      <c r="C18" s="7">
        <f t="shared" si="8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21">
        <v>0</v>
      </c>
      <c r="I18" s="7">
        <f t="shared" si="2"/>
        <v>0</v>
      </c>
      <c r="J18" s="58"/>
      <c r="K18" s="3">
        <v>0</v>
      </c>
      <c r="L18" s="7">
        <f t="shared" si="3"/>
        <v>0</v>
      </c>
      <c r="M18" s="3">
        <v>0</v>
      </c>
      <c r="N18" s="7">
        <f t="shared" si="4"/>
        <v>0</v>
      </c>
      <c r="O18" s="8">
        <v>0</v>
      </c>
      <c r="P18" s="21">
        <v>0</v>
      </c>
      <c r="Q18" s="7">
        <f t="shared" si="5"/>
        <v>0</v>
      </c>
      <c r="R18" s="9"/>
      <c r="S18" s="10">
        <f t="shared" si="6"/>
        <v>0</v>
      </c>
      <c r="T18" s="47"/>
      <c r="U18" s="11" t="str">
        <f t="shared" si="7"/>
        <v>Name 10</v>
      </c>
    </row>
    <row r="19" spans="1:21" ht="12.75">
      <c r="A19" s="6" t="s">
        <v>21</v>
      </c>
      <c r="B19" s="21">
        <v>0</v>
      </c>
      <c r="C19" s="7">
        <f t="shared" si="8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21">
        <v>0</v>
      </c>
      <c r="I19" s="7">
        <f t="shared" si="2"/>
        <v>0</v>
      </c>
      <c r="J19" s="58"/>
      <c r="K19" s="3">
        <v>0</v>
      </c>
      <c r="L19" s="7">
        <f t="shared" si="3"/>
        <v>0</v>
      </c>
      <c r="M19" s="3">
        <v>0</v>
      </c>
      <c r="N19" s="7">
        <f t="shared" si="4"/>
        <v>0</v>
      </c>
      <c r="O19" s="8">
        <v>0</v>
      </c>
      <c r="P19" s="21">
        <v>0</v>
      </c>
      <c r="Q19" s="7">
        <f t="shared" si="5"/>
        <v>0</v>
      </c>
      <c r="R19" s="9"/>
      <c r="S19" s="10">
        <f t="shared" si="6"/>
        <v>0</v>
      </c>
      <c r="T19" s="47"/>
      <c r="U19" s="11" t="str">
        <f t="shared" si="7"/>
        <v>Name 11</v>
      </c>
    </row>
    <row r="20" spans="1:21" ht="12.75">
      <c r="A20" s="6" t="s">
        <v>22</v>
      </c>
      <c r="B20" s="21">
        <v>0</v>
      </c>
      <c r="C20" s="7">
        <f t="shared" si="8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21">
        <v>0</v>
      </c>
      <c r="I20" s="7">
        <f t="shared" si="2"/>
        <v>0</v>
      </c>
      <c r="J20" s="58"/>
      <c r="K20" s="3">
        <v>0</v>
      </c>
      <c r="L20" s="7">
        <f t="shared" si="3"/>
        <v>0</v>
      </c>
      <c r="M20" s="3">
        <v>0</v>
      </c>
      <c r="N20" s="7">
        <f t="shared" si="4"/>
        <v>0</v>
      </c>
      <c r="O20" s="8">
        <v>0</v>
      </c>
      <c r="P20" s="21">
        <v>0</v>
      </c>
      <c r="Q20" s="7">
        <f t="shared" si="5"/>
        <v>0</v>
      </c>
      <c r="R20" s="9"/>
      <c r="S20" s="10">
        <f t="shared" si="6"/>
        <v>0</v>
      </c>
      <c r="T20" s="47"/>
      <c r="U20" s="11" t="str">
        <f t="shared" si="7"/>
        <v>Name 12</v>
      </c>
    </row>
    <row r="21" spans="1:21" ht="12.75">
      <c r="A21" s="6" t="s">
        <v>23</v>
      </c>
      <c r="B21" s="21">
        <v>0</v>
      </c>
      <c r="C21" s="7">
        <f t="shared" si="8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21">
        <v>0</v>
      </c>
      <c r="I21" s="7">
        <f t="shared" si="2"/>
        <v>0</v>
      </c>
      <c r="J21" s="58"/>
      <c r="K21" s="3">
        <v>0</v>
      </c>
      <c r="L21" s="7">
        <f t="shared" si="3"/>
        <v>0</v>
      </c>
      <c r="M21" s="3">
        <v>0</v>
      </c>
      <c r="N21" s="7">
        <f t="shared" si="4"/>
        <v>0</v>
      </c>
      <c r="O21" s="8">
        <v>0</v>
      </c>
      <c r="P21" s="21">
        <v>0</v>
      </c>
      <c r="Q21" s="7">
        <f t="shared" si="5"/>
        <v>0</v>
      </c>
      <c r="R21" s="9"/>
      <c r="S21" s="10">
        <f t="shared" si="6"/>
        <v>0</v>
      </c>
      <c r="T21" s="47"/>
      <c r="U21" s="11" t="str">
        <f t="shared" si="7"/>
        <v>Name 13</v>
      </c>
    </row>
    <row r="22" spans="1:21" ht="12.75">
      <c r="A22" s="6" t="s">
        <v>24</v>
      </c>
      <c r="B22" s="21">
        <v>0</v>
      </c>
      <c r="C22" s="7">
        <f t="shared" si="8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21">
        <v>0</v>
      </c>
      <c r="I22" s="7">
        <f t="shared" si="2"/>
        <v>0</v>
      </c>
      <c r="J22" s="58"/>
      <c r="K22" s="3">
        <v>0</v>
      </c>
      <c r="L22" s="7">
        <f t="shared" si="3"/>
        <v>0</v>
      </c>
      <c r="M22" s="3">
        <v>0</v>
      </c>
      <c r="N22" s="7">
        <f t="shared" si="4"/>
        <v>0</v>
      </c>
      <c r="O22" s="8">
        <v>0</v>
      </c>
      <c r="P22" s="21">
        <v>0</v>
      </c>
      <c r="Q22" s="7">
        <f t="shared" si="5"/>
        <v>0</v>
      </c>
      <c r="R22" s="9"/>
      <c r="S22" s="10">
        <f t="shared" si="6"/>
        <v>0</v>
      </c>
      <c r="T22" s="47"/>
      <c r="U22" s="11" t="str">
        <f t="shared" si="7"/>
        <v>Name 14</v>
      </c>
    </row>
    <row r="23" spans="1:21" ht="12.75">
      <c r="A23" s="6" t="s">
        <v>25</v>
      </c>
      <c r="B23" s="21">
        <v>0</v>
      </c>
      <c r="C23" s="7">
        <f t="shared" si="8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21">
        <v>0</v>
      </c>
      <c r="I23" s="7">
        <f t="shared" si="2"/>
        <v>0</v>
      </c>
      <c r="J23" s="58"/>
      <c r="K23" s="3">
        <v>0</v>
      </c>
      <c r="L23" s="7">
        <f t="shared" si="3"/>
        <v>0</v>
      </c>
      <c r="M23" s="3">
        <v>0</v>
      </c>
      <c r="N23" s="7">
        <f t="shared" si="4"/>
        <v>0</v>
      </c>
      <c r="O23" s="8">
        <v>0</v>
      </c>
      <c r="P23" s="21">
        <v>0</v>
      </c>
      <c r="Q23" s="7">
        <f t="shared" si="5"/>
        <v>0</v>
      </c>
      <c r="R23" s="9"/>
      <c r="S23" s="10">
        <f t="shared" si="6"/>
        <v>0</v>
      </c>
      <c r="T23" s="47"/>
      <c r="U23" s="11" t="str">
        <f t="shared" si="7"/>
        <v>Name 15</v>
      </c>
    </row>
    <row r="24" spans="1:21" ht="12.75">
      <c r="A24" s="6" t="s">
        <v>26</v>
      </c>
      <c r="B24" s="21">
        <v>0</v>
      </c>
      <c r="C24" s="7">
        <f t="shared" si="8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21">
        <v>0</v>
      </c>
      <c r="I24" s="7">
        <f t="shared" si="2"/>
        <v>0</v>
      </c>
      <c r="J24" s="58"/>
      <c r="K24" s="3">
        <v>0</v>
      </c>
      <c r="L24" s="7">
        <f t="shared" si="3"/>
        <v>0</v>
      </c>
      <c r="M24" s="3">
        <v>0</v>
      </c>
      <c r="N24" s="7">
        <f t="shared" si="4"/>
        <v>0</v>
      </c>
      <c r="O24" s="8">
        <v>0</v>
      </c>
      <c r="P24" s="21">
        <v>0</v>
      </c>
      <c r="Q24" s="7">
        <f t="shared" si="5"/>
        <v>0</v>
      </c>
      <c r="R24" s="9"/>
      <c r="S24" s="10">
        <f t="shared" si="6"/>
        <v>0</v>
      </c>
      <c r="T24" s="47"/>
      <c r="U24" s="11" t="str">
        <f t="shared" si="7"/>
        <v>Name 16</v>
      </c>
    </row>
    <row r="25" spans="1:21" ht="12.75">
      <c r="A25" s="6" t="s">
        <v>27</v>
      </c>
      <c r="B25" s="21">
        <v>0</v>
      </c>
      <c r="C25" s="7">
        <f t="shared" si="8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21">
        <v>0</v>
      </c>
      <c r="I25" s="7">
        <f t="shared" si="2"/>
        <v>0</v>
      </c>
      <c r="J25" s="58"/>
      <c r="K25" s="3">
        <v>0</v>
      </c>
      <c r="L25" s="7">
        <f t="shared" si="3"/>
        <v>0</v>
      </c>
      <c r="M25" s="3">
        <v>0</v>
      </c>
      <c r="N25" s="7">
        <f t="shared" si="4"/>
        <v>0</v>
      </c>
      <c r="O25" s="8">
        <v>0</v>
      </c>
      <c r="P25" s="21">
        <v>0</v>
      </c>
      <c r="Q25" s="7">
        <f t="shared" si="5"/>
        <v>0</v>
      </c>
      <c r="R25" s="9"/>
      <c r="S25" s="10">
        <f t="shared" si="6"/>
        <v>0</v>
      </c>
      <c r="T25" s="47"/>
      <c r="U25" s="11" t="str">
        <f t="shared" si="7"/>
        <v>Name 17</v>
      </c>
    </row>
    <row r="26" spans="1:21" ht="12.75">
      <c r="A26" s="6" t="s">
        <v>28</v>
      </c>
      <c r="B26" s="21">
        <v>0</v>
      </c>
      <c r="C26" s="7">
        <f t="shared" si="8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21">
        <v>0</v>
      </c>
      <c r="I26" s="7">
        <f t="shared" si="2"/>
        <v>0</v>
      </c>
      <c r="J26" s="58"/>
      <c r="K26" s="3">
        <v>0</v>
      </c>
      <c r="L26" s="7">
        <f t="shared" si="3"/>
        <v>0</v>
      </c>
      <c r="M26" s="3">
        <v>0</v>
      </c>
      <c r="N26" s="7">
        <f t="shared" si="4"/>
        <v>0</v>
      </c>
      <c r="O26" s="8">
        <v>0</v>
      </c>
      <c r="P26" s="21">
        <v>0</v>
      </c>
      <c r="Q26" s="7">
        <f t="shared" si="5"/>
        <v>0</v>
      </c>
      <c r="R26" s="9"/>
      <c r="S26" s="10">
        <f t="shared" si="6"/>
        <v>0</v>
      </c>
      <c r="T26" s="47"/>
      <c r="U26" s="11" t="str">
        <f t="shared" si="7"/>
        <v>Name 18</v>
      </c>
    </row>
    <row r="27" spans="1:21" ht="12.75">
      <c r="A27" s="6" t="s">
        <v>29</v>
      </c>
      <c r="B27" s="21">
        <v>0</v>
      </c>
      <c r="C27" s="7">
        <f t="shared" si="8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21">
        <v>0</v>
      </c>
      <c r="I27" s="7">
        <f t="shared" si="2"/>
        <v>0</v>
      </c>
      <c r="J27" s="58"/>
      <c r="K27" s="3">
        <v>0</v>
      </c>
      <c r="L27" s="7">
        <f t="shared" si="3"/>
        <v>0</v>
      </c>
      <c r="M27" s="3">
        <v>0</v>
      </c>
      <c r="N27" s="7">
        <f t="shared" si="4"/>
        <v>0</v>
      </c>
      <c r="O27" s="8">
        <v>0</v>
      </c>
      <c r="P27" s="21">
        <v>0</v>
      </c>
      <c r="Q27" s="7">
        <f t="shared" si="5"/>
        <v>0</v>
      </c>
      <c r="R27" s="9"/>
      <c r="S27" s="10">
        <f t="shared" si="6"/>
        <v>0</v>
      </c>
      <c r="T27" s="47"/>
      <c r="U27" s="11" t="str">
        <f t="shared" si="7"/>
        <v>Name 19</v>
      </c>
    </row>
    <row r="28" spans="1:21" ht="13.5" thickBot="1">
      <c r="A28" s="6" t="s">
        <v>30</v>
      </c>
      <c r="B28" s="21">
        <v>0</v>
      </c>
      <c r="C28" s="7">
        <f t="shared" si="8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21">
        <v>0</v>
      </c>
      <c r="I28" s="7">
        <f t="shared" si="2"/>
        <v>0</v>
      </c>
      <c r="J28" s="58"/>
      <c r="K28" s="3">
        <v>0</v>
      </c>
      <c r="L28" s="7">
        <f t="shared" si="3"/>
        <v>0</v>
      </c>
      <c r="M28" s="3">
        <v>0</v>
      </c>
      <c r="N28" s="7">
        <f t="shared" si="4"/>
        <v>0</v>
      </c>
      <c r="O28" s="8">
        <v>0</v>
      </c>
      <c r="P28" s="21">
        <v>0</v>
      </c>
      <c r="Q28" s="7">
        <f t="shared" si="5"/>
        <v>0</v>
      </c>
      <c r="R28" s="13"/>
      <c r="S28" s="10">
        <f t="shared" si="6"/>
        <v>0</v>
      </c>
      <c r="T28" s="47"/>
      <c r="U28" s="11" t="str">
        <f t="shared" si="7"/>
        <v>Name 20</v>
      </c>
    </row>
    <row r="29" spans="1:21" ht="13.5" thickBot="1">
      <c r="A29" s="6" t="s">
        <v>35</v>
      </c>
      <c r="B29" s="21">
        <v>0</v>
      </c>
      <c r="C29" s="7">
        <f t="shared" si="8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21">
        <v>0</v>
      </c>
      <c r="I29" s="7">
        <f t="shared" si="2"/>
        <v>0</v>
      </c>
      <c r="J29" s="58"/>
      <c r="K29" s="3">
        <v>0</v>
      </c>
      <c r="L29" s="7">
        <f t="shared" si="3"/>
        <v>0</v>
      </c>
      <c r="M29" s="3">
        <v>0</v>
      </c>
      <c r="N29" s="7">
        <f t="shared" si="4"/>
        <v>0</v>
      </c>
      <c r="O29" s="8">
        <v>0</v>
      </c>
      <c r="P29" s="21">
        <v>0</v>
      </c>
      <c r="Q29" s="7">
        <f t="shared" si="5"/>
        <v>0</v>
      </c>
      <c r="R29" s="13"/>
      <c r="S29" s="10">
        <f t="shared" si="6"/>
        <v>0</v>
      </c>
      <c r="T29" s="47"/>
      <c r="U29" s="11" t="str">
        <f t="shared" si="7"/>
        <v>Name 21</v>
      </c>
    </row>
    <row r="30" spans="1:21" ht="13.5" thickBot="1">
      <c r="A30" s="6" t="s">
        <v>36</v>
      </c>
      <c r="B30" s="21">
        <v>0</v>
      </c>
      <c r="C30" s="7">
        <f t="shared" si="8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21">
        <v>0</v>
      </c>
      <c r="I30" s="7">
        <f t="shared" si="2"/>
        <v>0</v>
      </c>
      <c r="J30" s="58"/>
      <c r="K30" s="3">
        <v>0</v>
      </c>
      <c r="L30" s="7">
        <f t="shared" si="3"/>
        <v>0</v>
      </c>
      <c r="M30" s="3">
        <v>0</v>
      </c>
      <c r="N30" s="7">
        <f t="shared" si="4"/>
        <v>0</v>
      </c>
      <c r="O30" s="8">
        <v>0</v>
      </c>
      <c r="P30" s="21">
        <v>0</v>
      </c>
      <c r="Q30" s="7">
        <f t="shared" si="5"/>
        <v>0</v>
      </c>
      <c r="R30" s="13"/>
      <c r="S30" s="10">
        <f t="shared" si="6"/>
        <v>0</v>
      </c>
      <c r="T30" s="47"/>
      <c r="U30" s="11" t="str">
        <f t="shared" si="7"/>
        <v>Name 22</v>
      </c>
    </row>
    <row r="31" spans="1:21" ht="13.5" thickBot="1">
      <c r="A31" s="6" t="s">
        <v>37</v>
      </c>
      <c r="B31" s="21">
        <v>0</v>
      </c>
      <c r="C31" s="7">
        <f t="shared" si="8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21">
        <v>0</v>
      </c>
      <c r="I31" s="7">
        <f t="shared" si="2"/>
        <v>0</v>
      </c>
      <c r="J31" s="58"/>
      <c r="K31" s="3">
        <v>0</v>
      </c>
      <c r="L31" s="7">
        <f t="shared" si="3"/>
        <v>0</v>
      </c>
      <c r="M31" s="3">
        <v>0</v>
      </c>
      <c r="N31" s="7">
        <f t="shared" si="4"/>
        <v>0</v>
      </c>
      <c r="O31" s="8">
        <v>0</v>
      </c>
      <c r="P31" s="21">
        <v>0</v>
      </c>
      <c r="Q31" s="7">
        <f t="shared" si="5"/>
        <v>0</v>
      </c>
      <c r="R31" s="13"/>
      <c r="S31" s="10">
        <f t="shared" si="6"/>
        <v>0</v>
      </c>
      <c r="T31" s="47"/>
      <c r="U31" s="11" t="str">
        <f t="shared" si="7"/>
        <v>Name 23</v>
      </c>
    </row>
    <row r="32" spans="1:21" ht="13.5" thickBot="1">
      <c r="A32" s="6" t="s">
        <v>38</v>
      </c>
      <c r="B32" s="21">
        <v>0</v>
      </c>
      <c r="C32" s="7">
        <f t="shared" si="8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21">
        <v>0</v>
      </c>
      <c r="I32" s="7">
        <f t="shared" si="2"/>
        <v>0</v>
      </c>
      <c r="J32" s="58"/>
      <c r="K32" s="3">
        <v>0</v>
      </c>
      <c r="L32" s="7">
        <f t="shared" si="3"/>
        <v>0</v>
      </c>
      <c r="M32" s="3">
        <v>0</v>
      </c>
      <c r="N32" s="7">
        <f t="shared" si="4"/>
        <v>0</v>
      </c>
      <c r="O32" s="8">
        <v>0</v>
      </c>
      <c r="P32" s="21">
        <v>0</v>
      </c>
      <c r="Q32" s="7">
        <f t="shared" si="5"/>
        <v>0</v>
      </c>
      <c r="R32" s="13"/>
      <c r="S32" s="10">
        <f t="shared" si="6"/>
        <v>0</v>
      </c>
      <c r="T32" s="47"/>
      <c r="U32" s="11" t="str">
        <f t="shared" si="7"/>
        <v>Name 24</v>
      </c>
    </row>
    <row r="33" spans="1:21" ht="13.5" thickBot="1">
      <c r="A33" s="6" t="s">
        <v>39</v>
      </c>
      <c r="B33" s="21">
        <v>0</v>
      </c>
      <c r="C33" s="7">
        <f t="shared" si="8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21">
        <v>0</v>
      </c>
      <c r="I33" s="7">
        <f t="shared" si="2"/>
        <v>0</v>
      </c>
      <c r="J33" s="58"/>
      <c r="K33" s="3">
        <v>0</v>
      </c>
      <c r="L33" s="7">
        <f t="shared" si="3"/>
        <v>0</v>
      </c>
      <c r="M33" s="3">
        <v>0</v>
      </c>
      <c r="N33" s="7">
        <f t="shared" si="4"/>
        <v>0</v>
      </c>
      <c r="O33" s="8">
        <v>0</v>
      </c>
      <c r="P33" s="21">
        <v>0</v>
      </c>
      <c r="Q33" s="7">
        <f t="shared" si="5"/>
        <v>0</v>
      </c>
      <c r="R33" s="13"/>
      <c r="S33" s="10">
        <f t="shared" si="6"/>
        <v>0</v>
      </c>
      <c r="T33" s="47"/>
      <c r="U33" s="11" t="str">
        <f t="shared" si="7"/>
        <v>Name 25</v>
      </c>
    </row>
    <row r="34" spans="1:21" ht="13.5" thickBot="1">
      <c r="A34" s="6" t="s">
        <v>40</v>
      </c>
      <c r="B34" s="21">
        <v>0</v>
      </c>
      <c r="C34" s="7">
        <f t="shared" si="8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21">
        <v>0</v>
      </c>
      <c r="I34" s="7">
        <f t="shared" si="2"/>
        <v>0</v>
      </c>
      <c r="J34" s="58"/>
      <c r="K34" s="3">
        <v>0</v>
      </c>
      <c r="L34" s="7">
        <f t="shared" si="3"/>
        <v>0</v>
      </c>
      <c r="M34" s="3">
        <v>0</v>
      </c>
      <c r="N34" s="7">
        <f t="shared" si="4"/>
        <v>0</v>
      </c>
      <c r="O34" s="8">
        <v>0</v>
      </c>
      <c r="P34" s="21">
        <v>0</v>
      </c>
      <c r="Q34" s="7">
        <f t="shared" si="5"/>
        <v>0</v>
      </c>
      <c r="R34" s="13"/>
      <c r="S34" s="10">
        <f t="shared" si="6"/>
        <v>0</v>
      </c>
      <c r="T34" s="47"/>
      <c r="U34" s="11" t="str">
        <f t="shared" si="7"/>
        <v>Name 26</v>
      </c>
    </row>
    <row r="35" spans="1:21" ht="13.5" thickBot="1">
      <c r="A35" s="6" t="s">
        <v>41</v>
      </c>
      <c r="B35" s="21">
        <v>0</v>
      </c>
      <c r="C35" s="7">
        <f t="shared" si="8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21">
        <v>0</v>
      </c>
      <c r="I35" s="7">
        <f t="shared" si="2"/>
        <v>0</v>
      </c>
      <c r="J35" s="58"/>
      <c r="K35" s="3">
        <v>0</v>
      </c>
      <c r="L35" s="7">
        <f t="shared" si="3"/>
        <v>0</v>
      </c>
      <c r="M35" s="3">
        <v>0</v>
      </c>
      <c r="N35" s="7">
        <f t="shared" si="4"/>
        <v>0</v>
      </c>
      <c r="O35" s="8">
        <v>0</v>
      </c>
      <c r="P35" s="21">
        <v>0</v>
      </c>
      <c r="Q35" s="7">
        <f t="shared" si="5"/>
        <v>0</v>
      </c>
      <c r="R35" s="13"/>
      <c r="S35" s="10">
        <f t="shared" si="6"/>
        <v>0</v>
      </c>
      <c r="T35" s="47"/>
      <c r="U35" s="11" t="str">
        <f t="shared" si="7"/>
        <v>Name 27</v>
      </c>
    </row>
    <row r="36" spans="1:21" ht="13.5" thickBot="1">
      <c r="A36" s="6" t="s">
        <v>42</v>
      </c>
      <c r="B36" s="21">
        <v>0</v>
      </c>
      <c r="C36" s="7">
        <f t="shared" si="8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21">
        <v>0</v>
      </c>
      <c r="I36" s="7">
        <f t="shared" si="2"/>
        <v>0</v>
      </c>
      <c r="J36" s="58"/>
      <c r="K36" s="3">
        <v>0</v>
      </c>
      <c r="L36" s="7">
        <f t="shared" si="3"/>
        <v>0</v>
      </c>
      <c r="M36" s="3">
        <v>0</v>
      </c>
      <c r="N36" s="7">
        <f t="shared" si="4"/>
        <v>0</v>
      </c>
      <c r="O36" s="8">
        <v>0</v>
      </c>
      <c r="P36" s="21">
        <v>0</v>
      </c>
      <c r="Q36" s="7">
        <f t="shared" si="5"/>
        <v>0</v>
      </c>
      <c r="R36" s="13"/>
      <c r="S36" s="10">
        <f t="shared" si="6"/>
        <v>0</v>
      </c>
      <c r="T36" s="47"/>
      <c r="U36" s="11" t="str">
        <f t="shared" si="7"/>
        <v>Name 28</v>
      </c>
    </row>
    <row r="37" spans="1:21" ht="13.5" thickBot="1">
      <c r="A37" s="6" t="s">
        <v>43</v>
      </c>
      <c r="B37" s="21">
        <v>0</v>
      </c>
      <c r="C37" s="7">
        <f t="shared" si="8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21">
        <v>0</v>
      </c>
      <c r="I37" s="7">
        <f t="shared" si="2"/>
        <v>0</v>
      </c>
      <c r="J37" s="58"/>
      <c r="K37" s="3">
        <v>0</v>
      </c>
      <c r="L37" s="7">
        <f t="shared" si="3"/>
        <v>0</v>
      </c>
      <c r="M37" s="3">
        <v>0</v>
      </c>
      <c r="N37" s="7">
        <f t="shared" si="4"/>
        <v>0</v>
      </c>
      <c r="O37" s="8">
        <v>0</v>
      </c>
      <c r="P37" s="21">
        <v>0</v>
      </c>
      <c r="Q37" s="7">
        <f t="shared" si="5"/>
        <v>0</v>
      </c>
      <c r="R37" s="13"/>
      <c r="S37" s="10">
        <f t="shared" si="6"/>
        <v>0</v>
      </c>
      <c r="T37" s="47"/>
      <c r="U37" s="11" t="str">
        <f t="shared" si="7"/>
        <v>Name 29</v>
      </c>
    </row>
    <row r="38" spans="1:21" ht="13.5" thickBot="1">
      <c r="A38" s="6" t="s">
        <v>44</v>
      </c>
      <c r="B38" s="21">
        <v>0</v>
      </c>
      <c r="C38" s="7">
        <f t="shared" si="8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21">
        <v>0</v>
      </c>
      <c r="I38" s="7">
        <f t="shared" si="2"/>
        <v>0</v>
      </c>
      <c r="J38" s="58"/>
      <c r="K38" s="3">
        <v>0</v>
      </c>
      <c r="L38" s="7">
        <f t="shared" si="3"/>
        <v>0</v>
      </c>
      <c r="M38" s="3">
        <v>0</v>
      </c>
      <c r="N38" s="7">
        <f t="shared" si="4"/>
        <v>0</v>
      </c>
      <c r="O38" s="8">
        <v>0</v>
      </c>
      <c r="P38" s="21">
        <v>0</v>
      </c>
      <c r="Q38" s="7">
        <f t="shared" si="5"/>
        <v>0</v>
      </c>
      <c r="R38" s="13"/>
      <c r="S38" s="10">
        <f t="shared" si="6"/>
        <v>0</v>
      </c>
      <c r="T38" s="47"/>
      <c r="U38" s="11" t="str">
        <f t="shared" si="7"/>
        <v>Name 30</v>
      </c>
    </row>
    <row r="39" spans="1:21" ht="13.5" thickBot="1">
      <c r="A39" s="6" t="s">
        <v>45</v>
      </c>
      <c r="B39" s="21">
        <v>0</v>
      </c>
      <c r="C39" s="7">
        <f t="shared" si="8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21">
        <v>0</v>
      </c>
      <c r="I39" s="7">
        <f t="shared" si="2"/>
        <v>0</v>
      </c>
      <c r="J39" s="58"/>
      <c r="K39" s="3">
        <v>0</v>
      </c>
      <c r="L39" s="7">
        <f t="shared" si="3"/>
        <v>0</v>
      </c>
      <c r="M39" s="3">
        <v>0</v>
      </c>
      <c r="N39" s="7">
        <f t="shared" si="4"/>
        <v>0</v>
      </c>
      <c r="O39" s="8">
        <v>0</v>
      </c>
      <c r="P39" s="21">
        <v>0</v>
      </c>
      <c r="Q39" s="7">
        <f t="shared" si="5"/>
        <v>0</v>
      </c>
      <c r="R39" s="13"/>
      <c r="S39" s="10">
        <f t="shared" si="6"/>
        <v>0</v>
      </c>
      <c r="T39" s="47"/>
      <c r="U39" s="11" t="str">
        <f t="shared" si="7"/>
        <v>Name 31</v>
      </c>
    </row>
    <row r="40" spans="1:21" ht="13.5" thickBot="1">
      <c r="A40" s="6" t="s">
        <v>46</v>
      </c>
      <c r="B40" s="21">
        <v>0</v>
      </c>
      <c r="C40" s="7">
        <f t="shared" si="8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21">
        <v>0</v>
      </c>
      <c r="I40" s="7">
        <f t="shared" si="2"/>
        <v>0</v>
      </c>
      <c r="J40" s="58"/>
      <c r="K40" s="3">
        <v>0</v>
      </c>
      <c r="L40" s="7">
        <f t="shared" si="3"/>
        <v>0</v>
      </c>
      <c r="M40" s="3">
        <v>0</v>
      </c>
      <c r="N40" s="7">
        <f t="shared" si="4"/>
        <v>0</v>
      </c>
      <c r="O40" s="8">
        <v>0</v>
      </c>
      <c r="P40" s="21">
        <v>0</v>
      </c>
      <c r="Q40" s="7">
        <f t="shared" si="5"/>
        <v>0</v>
      </c>
      <c r="R40" s="13"/>
      <c r="S40" s="10">
        <f t="shared" si="6"/>
        <v>0</v>
      </c>
      <c r="T40" s="47"/>
      <c r="U40" s="11" t="str">
        <f t="shared" si="7"/>
        <v>Name 32</v>
      </c>
    </row>
    <row r="41" spans="1:21" ht="13.5" thickBot="1">
      <c r="A41" s="6" t="s">
        <v>47</v>
      </c>
      <c r="B41" s="21">
        <v>0</v>
      </c>
      <c r="C41" s="7">
        <f t="shared" si="8"/>
        <v>0</v>
      </c>
      <c r="D41" s="3">
        <v>0</v>
      </c>
      <c r="E41" s="7">
        <f aca="true" t="shared" si="9" ref="E41:E58">IF(D41=0,0,TRUNC(1.84523*(((D41*100)-75)^1.348)))</f>
        <v>0</v>
      </c>
      <c r="F41" s="3">
        <v>0</v>
      </c>
      <c r="G41" s="7">
        <f aca="true" t="shared" si="10" ref="G41:G58">IF(F41=0,0,TRUNC(56.0211*((F41-1.5)^1.05)))</f>
        <v>0</v>
      </c>
      <c r="H41" s="21">
        <v>0</v>
      </c>
      <c r="I41" s="7">
        <f aca="true" t="shared" si="11" ref="I41:I58">IF(H41=0,0,TRUNC(4.99087*((42.26-H41)^1.81)))</f>
        <v>0</v>
      </c>
      <c r="J41" s="58"/>
      <c r="K41" s="3">
        <v>0</v>
      </c>
      <c r="L41" s="7">
        <f aca="true" t="shared" si="12" ref="L41:L58">IF(K41=0,0,TRUNC(0.188807*(((K41*100)-210)^1.41)))</f>
        <v>0</v>
      </c>
      <c r="M41" s="3">
        <v>0</v>
      </c>
      <c r="N41" s="7">
        <f aca="true" t="shared" si="13" ref="N41:N58">IF(M41=0,0,TRUNC(15.9803*((M41-3.8)^1.04)))</f>
        <v>0</v>
      </c>
      <c r="O41" s="8">
        <v>0</v>
      </c>
      <c r="P41" s="21">
        <v>0</v>
      </c>
      <c r="Q41" s="7">
        <f aca="true" t="shared" si="14" ref="Q41:Q58">IF(O41+P41=0,0,TRUNC(0.11193*((254-(O41*60+P41))^1.88)))</f>
        <v>0</v>
      </c>
      <c r="R41" s="13"/>
      <c r="S41" s="10">
        <f aca="true" t="shared" si="15" ref="S41:S58">SUM(C41,E41,G41,I41,L41,N41,Q41)</f>
        <v>0</v>
      </c>
      <c r="T41" s="47"/>
      <c r="U41" s="11" t="str">
        <f aca="true" t="shared" si="16" ref="U41:U58">A41</f>
        <v>Name 33</v>
      </c>
    </row>
    <row r="42" spans="1:21" ht="13.5" thickBot="1">
      <c r="A42" s="6" t="s">
        <v>48</v>
      </c>
      <c r="B42" s="21">
        <v>0</v>
      </c>
      <c r="C42" s="7">
        <f t="shared" si="8"/>
        <v>0</v>
      </c>
      <c r="D42" s="3">
        <v>0</v>
      </c>
      <c r="E42" s="7">
        <f t="shared" si="9"/>
        <v>0</v>
      </c>
      <c r="F42" s="3">
        <v>0</v>
      </c>
      <c r="G42" s="7">
        <f t="shared" si="10"/>
        <v>0</v>
      </c>
      <c r="H42" s="21">
        <v>0</v>
      </c>
      <c r="I42" s="7">
        <f t="shared" si="11"/>
        <v>0</v>
      </c>
      <c r="J42" s="58"/>
      <c r="K42" s="3">
        <v>0</v>
      </c>
      <c r="L42" s="7">
        <f t="shared" si="12"/>
        <v>0</v>
      </c>
      <c r="M42" s="3">
        <v>0</v>
      </c>
      <c r="N42" s="7">
        <f t="shared" si="13"/>
        <v>0</v>
      </c>
      <c r="O42" s="8">
        <v>0</v>
      </c>
      <c r="P42" s="21">
        <v>0</v>
      </c>
      <c r="Q42" s="7">
        <f t="shared" si="14"/>
        <v>0</v>
      </c>
      <c r="R42" s="13"/>
      <c r="S42" s="10">
        <f t="shared" si="15"/>
        <v>0</v>
      </c>
      <c r="T42" s="47"/>
      <c r="U42" s="11" t="str">
        <f t="shared" si="16"/>
        <v>Name 34</v>
      </c>
    </row>
    <row r="43" spans="1:21" ht="13.5" thickBot="1">
      <c r="A43" s="6" t="s">
        <v>49</v>
      </c>
      <c r="B43" s="21">
        <v>0</v>
      </c>
      <c r="C43" s="7">
        <f t="shared" si="8"/>
        <v>0</v>
      </c>
      <c r="D43" s="3">
        <v>0</v>
      </c>
      <c r="E43" s="7">
        <f t="shared" si="9"/>
        <v>0</v>
      </c>
      <c r="F43" s="3">
        <v>0</v>
      </c>
      <c r="G43" s="7">
        <f t="shared" si="10"/>
        <v>0</v>
      </c>
      <c r="H43" s="21">
        <v>0</v>
      </c>
      <c r="I43" s="7">
        <f t="shared" si="11"/>
        <v>0</v>
      </c>
      <c r="J43" s="58"/>
      <c r="K43" s="3">
        <v>0</v>
      </c>
      <c r="L43" s="7">
        <f t="shared" si="12"/>
        <v>0</v>
      </c>
      <c r="M43" s="3">
        <v>0</v>
      </c>
      <c r="N43" s="7">
        <f t="shared" si="13"/>
        <v>0</v>
      </c>
      <c r="O43" s="8">
        <v>0</v>
      </c>
      <c r="P43" s="21">
        <v>0</v>
      </c>
      <c r="Q43" s="7">
        <f t="shared" si="14"/>
        <v>0</v>
      </c>
      <c r="R43" s="13"/>
      <c r="S43" s="10">
        <f t="shared" si="15"/>
        <v>0</v>
      </c>
      <c r="T43" s="47"/>
      <c r="U43" s="11" t="str">
        <f t="shared" si="16"/>
        <v>Name 35</v>
      </c>
    </row>
    <row r="44" spans="1:21" ht="13.5" thickBot="1">
      <c r="A44" s="6" t="s">
        <v>50</v>
      </c>
      <c r="B44" s="21">
        <v>0</v>
      </c>
      <c r="C44" s="7">
        <f t="shared" si="8"/>
        <v>0</v>
      </c>
      <c r="D44" s="3">
        <v>0</v>
      </c>
      <c r="E44" s="7">
        <f t="shared" si="9"/>
        <v>0</v>
      </c>
      <c r="F44" s="3">
        <v>0</v>
      </c>
      <c r="G44" s="7">
        <f t="shared" si="10"/>
        <v>0</v>
      </c>
      <c r="H44" s="21">
        <v>0</v>
      </c>
      <c r="I44" s="7">
        <f t="shared" si="11"/>
        <v>0</v>
      </c>
      <c r="J44" s="58"/>
      <c r="K44" s="3">
        <v>0</v>
      </c>
      <c r="L44" s="7">
        <f t="shared" si="12"/>
        <v>0</v>
      </c>
      <c r="M44" s="3">
        <v>0</v>
      </c>
      <c r="N44" s="7">
        <f t="shared" si="13"/>
        <v>0</v>
      </c>
      <c r="O44" s="8">
        <v>0</v>
      </c>
      <c r="P44" s="21">
        <v>0</v>
      </c>
      <c r="Q44" s="7">
        <f t="shared" si="14"/>
        <v>0</v>
      </c>
      <c r="R44" s="13"/>
      <c r="S44" s="10">
        <f t="shared" si="15"/>
        <v>0</v>
      </c>
      <c r="T44" s="47"/>
      <c r="U44" s="11" t="str">
        <f t="shared" si="16"/>
        <v>Name 36</v>
      </c>
    </row>
    <row r="45" spans="1:21" ht="13.5" thickBot="1">
      <c r="A45" s="6" t="s">
        <v>51</v>
      </c>
      <c r="B45" s="21">
        <v>0</v>
      </c>
      <c r="C45" s="7">
        <f t="shared" si="8"/>
        <v>0</v>
      </c>
      <c r="D45" s="3">
        <v>0</v>
      </c>
      <c r="E45" s="7">
        <f t="shared" si="9"/>
        <v>0</v>
      </c>
      <c r="F45" s="3">
        <v>0</v>
      </c>
      <c r="G45" s="7">
        <f t="shared" si="10"/>
        <v>0</v>
      </c>
      <c r="H45" s="21">
        <v>0</v>
      </c>
      <c r="I45" s="7">
        <f t="shared" si="11"/>
        <v>0</v>
      </c>
      <c r="J45" s="58"/>
      <c r="K45" s="3">
        <v>0</v>
      </c>
      <c r="L45" s="7">
        <f t="shared" si="12"/>
        <v>0</v>
      </c>
      <c r="M45" s="3">
        <v>0</v>
      </c>
      <c r="N45" s="7">
        <f t="shared" si="13"/>
        <v>0</v>
      </c>
      <c r="O45" s="8">
        <v>0</v>
      </c>
      <c r="P45" s="21">
        <v>0</v>
      </c>
      <c r="Q45" s="7">
        <f t="shared" si="14"/>
        <v>0</v>
      </c>
      <c r="R45" s="13"/>
      <c r="S45" s="10">
        <f t="shared" si="15"/>
        <v>0</v>
      </c>
      <c r="T45" s="47"/>
      <c r="U45" s="11" t="str">
        <f t="shared" si="16"/>
        <v>Name 37</v>
      </c>
    </row>
    <row r="46" spans="1:21" ht="13.5" thickBot="1">
      <c r="A46" s="6" t="s">
        <v>52</v>
      </c>
      <c r="B46" s="21">
        <v>0</v>
      </c>
      <c r="C46" s="7">
        <f t="shared" si="8"/>
        <v>0</v>
      </c>
      <c r="D46" s="3">
        <v>0</v>
      </c>
      <c r="E46" s="7">
        <f t="shared" si="9"/>
        <v>0</v>
      </c>
      <c r="F46" s="3">
        <v>0</v>
      </c>
      <c r="G46" s="7">
        <f t="shared" si="10"/>
        <v>0</v>
      </c>
      <c r="H46" s="21">
        <v>0</v>
      </c>
      <c r="I46" s="7">
        <f t="shared" si="11"/>
        <v>0</v>
      </c>
      <c r="J46" s="58"/>
      <c r="K46" s="3">
        <v>0</v>
      </c>
      <c r="L46" s="7">
        <f t="shared" si="12"/>
        <v>0</v>
      </c>
      <c r="M46" s="3">
        <v>0</v>
      </c>
      <c r="N46" s="7">
        <f t="shared" si="13"/>
        <v>0</v>
      </c>
      <c r="O46" s="8">
        <v>0</v>
      </c>
      <c r="P46" s="21">
        <v>0</v>
      </c>
      <c r="Q46" s="7">
        <f t="shared" si="14"/>
        <v>0</v>
      </c>
      <c r="R46" s="13"/>
      <c r="S46" s="10">
        <f t="shared" si="15"/>
        <v>0</v>
      </c>
      <c r="T46" s="47"/>
      <c r="U46" s="11" t="str">
        <f t="shared" si="16"/>
        <v>Name 38</v>
      </c>
    </row>
    <row r="47" spans="1:21" ht="13.5" thickBot="1">
      <c r="A47" s="6" t="s">
        <v>53</v>
      </c>
      <c r="B47" s="21">
        <v>0</v>
      </c>
      <c r="C47" s="7">
        <f t="shared" si="8"/>
        <v>0</v>
      </c>
      <c r="D47" s="3">
        <v>0</v>
      </c>
      <c r="E47" s="7">
        <f t="shared" si="9"/>
        <v>0</v>
      </c>
      <c r="F47" s="3">
        <v>0</v>
      </c>
      <c r="G47" s="7">
        <f t="shared" si="10"/>
        <v>0</v>
      </c>
      <c r="H47" s="21">
        <v>0</v>
      </c>
      <c r="I47" s="7">
        <f t="shared" si="11"/>
        <v>0</v>
      </c>
      <c r="J47" s="58"/>
      <c r="K47" s="3">
        <v>0</v>
      </c>
      <c r="L47" s="7">
        <f t="shared" si="12"/>
        <v>0</v>
      </c>
      <c r="M47" s="3">
        <v>0</v>
      </c>
      <c r="N47" s="7">
        <f t="shared" si="13"/>
        <v>0</v>
      </c>
      <c r="O47" s="8">
        <v>0</v>
      </c>
      <c r="P47" s="21">
        <v>0</v>
      </c>
      <c r="Q47" s="7">
        <f t="shared" si="14"/>
        <v>0</v>
      </c>
      <c r="R47" s="13"/>
      <c r="S47" s="10">
        <f t="shared" si="15"/>
        <v>0</v>
      </c>
      <c r="T47" s="47"/>
      <c r="U47" s="11" t="str">
        <f t="shared" si="16"/>
        <v>Name 39</v>
      </c>
    </row>
    <row r="48" spans="1:21" ht="13.5" thickBot="1">
      <c r="A48" s="6" t="s">
        <v>54</v>
      </c>
      <c r="B48" s="21">
        <v>0</v>
      </c>
      <c r="C48" s="7">
        <f t="shared" si="8"/>
        <v>0</v>
      </c>
      <c r="D48" s="3">
        <v>0</v>
      </c>
      <c r="E48" s="7">
        <f t="shared" si="9"/>
        <v>0</v>
      </c>
      <c r="F48" s="3">
        <v>0</v>
      </c>
      <c r="G48" s="7">
        <f t="shared" si="10"/>
        <v>0</v>
      </c>
      <c r="H48" s="21">
        <v>0</v>
      </c>
      <c r="I48" s="7">
        <f t="shared" si="11"/>
        <v>0</v>
      </c>
      <c r="J48" s="58"/>
      <c r="K48" s="3">
        <v>0</v>
      </c>
      <c r="L48" s="7">
        <f t="shared" si="12"/>
        <v>0</v>
      </c>
      <c r="M48" s="3">
        <v>0</v>
      </c>
      <c r="N48" s="7">
        <f t="shared" si="13"/>
        <v>0</v>
      </c>
      <c r="O48" s="8">
        <v>0</v>
      </c>
      <c r="P48" s="21">
        <v>0</v>
      </c>
      <c r="Q48" s="7">
        <f t="shared" si="14"/>
        <v>0</v>
      </c>
      <c r="R48" s="13"/>
      <c r="S48" s="10">
        <f t="shared" si="15"/>
        <v>0</v>
      </c>
      <c r="T48" s="47"/>
      <c r="U48" s="11" t="str">
        <f t="shared" si="16"/>
        <v>Name 40</v>
      </c>
    </row>
    <row r="49" spans="1:21" ht="13.5" thickBot="1">
      <c r="A49" s="6" t="s">
        <v>55</v>
      </c>
      <c r="B49" s="21">
        <v>0</v>
      </c>
      <c r="C49" s="7">
        <f t="shared" si="8"/>
        <v>0</v>
      </c>
      <c r="D49" s="3">
        <v>0</v>
      </c>
      <c r="E49" s="7">
        <f t="shared" si="9"/>
        <v>0</v>
      </c>
      <c r="F49" s="3">
        <v>0</v>
      </c>
      <c r="G49" s="7">
        <f t="shared" si="10"/>
        <v>0</v>
      </c>
      <c r="H49" s="21">
        <v>0</v>
      </c>
      <c r="I49" s="7">
        <f t="shared" si="11"/>
        <v>0</v>
      </c>
      <c r="J49" s="58"/>
      <c r="K49" s="3">
        <v>0</v>
      </c>
      <c r="L49" s="7">
        <f t="shared" si="12"/>
        <v>0</v>
      </c>
      <c r="M49" s="3">
        <v>0</v>
      </c>
      <c r="N49" s="7">
        <f t="shared" si="13"/>
        <v>0</v>
      </c>
      <c r="O49" s="8">
        <v>0</v>
      </c>
      <c r="P49" s="21">
        <v>0</v>
      </c>
      <c r="Q49" s="7">
        <f t="shared" si="14"/>
        <v>0</v>
      </c>
      <c r="R49" s="13"/>
      <c r="S49" s="10">
        <f t="shared" si="15"/>
        <v>0</v>
      </c>
      <c r="T49" s="47"/>
      <c r="U49" s="11" t="str">
        <f t="shared" si="16"/>
        <v>Name 41</v>
      </c>
    </row>
    <row r="50" spans="1:21" ht="13.5" thickBot="1">
      <c r="A50" s="6" t="s">
        <v>56</v>
      </c>
      <c r="B50" s="21">
        <v>0</v>
      </c>
      <c r="C50" s="7">
        <f t="shared" si="8"/>
        <v>0</v>
      </c>
      <c r="D50" s="3">
        <v>0</v>
      </c>
      <c r="E50" s="7">
        <f t="shared" si="9"/>
        <v>0</v>
      </c>
      <c r="F50" s="3">
        <v>0</v>
      </c>
      <c r="G50" s="7">
        <f t="shared" si="10"/>
        <v>0</v>
      </c>
      <c r="H50" s="21">
        <v>0</v>
      </c>
      <c r="I50" s="7">
        <f t="shared" si="11"/>
        <v>0</v>
      </c>
      <c r="J50" s="58"/>
      <c r="K50" s="3">
        <v>0</v>
      </c>
      <c r="L50" s="7">
        <f t="shared" si="12"/>
        <v>0</v>
      </c>
      <c r="M50" s="3">
        <v>0</v>
      </c>
      <c r="N50" s="7">
        <f t="shared" si="13"/>
        <v>0</v>
      </c>
      <c r="O50" s="8">
        <v>0</v>
      </c>
      <c r="P50" s="21">
        <v>0</v>
      </c>
      <c r="Q50" s="7">
        <f t="shared" si="14"/>
        <v>0</v>
      </c>
      <c r="R50" s="13"/>
      <c r="S50" s="10">
        <f t="shared" si="15"/>
        <v>0</v>
      </c>
      <c r="T50" s="47"/>
      <c r="U50" s="11" t="str">
        <f t="shared" si="16"/>
        <v>Name 42</v>
      </c>
    </row>
    <row r="51" spans="1:21" ht="13.5" thickBot="1">
      <c r="A51" s="6" t="s">
        <v>57</v>
      </c>
      <c r="B51" s="21">
        <v>0</v>
      </c>
      <c r="C51" s="7">
        <f t="shared" si="8"/>
        <v>0</v>
      </c>
      <c r="D51" s="3">
        <v>0</v>
      </c>
      <c r="E51" s="7">
        <f t="shared" si="9"/>
        <v>0</v>
      </c>
      <c r="F51" s="3">
        <v>0</v>
      </c>
      <c r="G51" s="7">
        <f t="shared" si="10"/>
        <v>0</v>
      </c>
      <c r="H51" s="21">
        <v>0</v>
      </c>
      <c r="I51" s="7">
        <f t="shared" si="11"/>
        <v>0</v>
      </c>
      <c r="J51" s="58"/>
      <c r="K51" s="3">
        <v>0</v>
      </c>
      <c r="L51" s="7">
        <f t="shared" si="12"/>
        <v>0</v>
      </c>
      <c r="M51" s="3">
        <v>0</v>
      </c>
      <c r="N51" s="7">
        <f t="shared" si="13"/>
        <v>0</v>
      </c>
      <c r="O51" s="8">
        <v>0</v>
      </c>
      <c r="P51" s="21">
        <v>0</v>
      </c>
      <c r="Q51" s="7">
        <f t="shared" si="14"/>
        <v>0</v>
      </c>
      <c r="R51" s="13"/>
      <c r="S51" s="10">
        <f t="shared" si="15"/>
        <v>0</v>
      </c>
      <c r="T51" s="47"/>
      <c r="U51" s="11" t="str">
        <f t="shared" si="16"/>
        <v>Name 43</v>
      </c>
    </row>
    <row r="52" spans="1:21" ht="13.5" thickBot="1">
      <c r="A52" s="6" t="s">
        <v>58</v>
      </c>
      <c r="B52" s="21">
        <v>0</v>
      </c>
      <c r="C52" s="7">
        <f t="shared" si="8"/>
        <v>0</v>
      </c>
      <c r="D52" s="3">
        <v>0</v>
      </c>
      <c r="E52" s="7">
        <f t="shared" si="9"/>
        <v>0</v>
      </c>
      <c r="F52" s="3">
        <v>0</v>
      </c>
      <c r="G52" s="7">
        <f t="shared" si="10"/>
        <v>0</v>
      </c>
      <c r="H52" s="21">
        <v>0</v>
      </c>
      <c r="I52" s="7">
        <f t="shared" si="11"/>
        <v>0</v>
      </c>
      <c r="J52" s="58"/>
      <c r="K52" s="3">
        <v>0</v>
      </c>
      <c r="L52" s="7">
        <f t="shared" si="12"/>
        <v>0</v>
      </c>
      <c r="M52" s="3">
        <v>0</v>
      </c>
      <c r="N52" s="7">
        <f t="shared" si="13"/>
        <v>0</v>
      </c>
      <c r="O52" s="8">
        <v>0</v>
      </c>
      <c r="P52" s="21">
        <v>0</v>
      </c>
      <c r="Q52" s="7">
        <f t="shared" si="14"/>
        <v>0</v>
      </c>
      <c r="R52" s="13"/>
      <c r="S52" s="10">
        <f t="shared" si="15"/>
        <v>0</v>
      </c>
      <c r="T52" s="47"/>
      <c r="U52" s="11" t="str">
        <f t="shared" si="16"/>
        <v>Name 44</v>
      </c>
    </row>
    <row r="53" spans="1:21" ht="13.5" thickBot="1">
      <c r="A53" s="6" t="s">
        <v>59</v>
      </c>
      <c r="B53" s="21">
        <v>0</v>
      </c>
      <c r="C53" s="7">
        <f t="shared" si="8"/>
        <v>0</v>
      </c>
      <c r="D53" s="3">
        <v>0</v>
      </c>
      <c r="E53" s="7">
        <f t="shared" si="9"/>
        <v>0</v>
      </c>
      <c r="F53" s="3">
        <v>0</v>
      </c>
      <c r="G53" s="7">
        <f t="shared" si="10"/>
        <v>0</v>
      </c>
      <c r="H53" s="21">
        <v>0</v>
      </c>
      <c r="I53" s="7">
        <f t="shared" si="11"/>
        <v>0</v>
      </c>
      <c r="J53" s="58"/>
      <c r="K53" s="3">
        <v>0</v>
      </c>
      <c r="L53" s="7">
        <f t="shared" si="12"/>
        <v>0</v>
      </c>
      <c r="M53" s="3">
        <v>0</v>
      </c>
      <c r="N53" s="7">
        <f t="shared" si="13"/>
        <v>0</v>
      </c>
      <c r="O53" s="8">
        <v>0</v>
      </c>
      <c r="P53" s="21">
        <v>0</v>
      </c>
      <c r="Q53" s="7">
        <f t="shared" si="14"/>
        <v>0</v>
      </c>
      <c r="R53" s="13"/>
      <c r="S53" s="10">
        <f t="shared" si="15"/>
        <v>0</v>
      </c>
      <c r="T53" s="47"/>
      <c r="U53" s="11" t="str">
        <f t="shared" si="16"/>
        <v>Name 45</v>
      </c>
    </row>
    <row r="54" spans="1:21" ht="13.5" thickBot="1">
      <c r="A54" s="6" t="s">
        <v>60</v>
      </c>
      <c r="B54" s="21">
        <v>0</v>
      </c>
      <c r="C54" s="7">
        <f t="shared" si="8"/>
        <v>0</v>
      </c>
      <c r="D54" s="3">
        <v>0</v>
      </c>
      <c r="E54" s="7">
        <f t="shared" si="9"/>
        <v>0</v>
      </c>
      <c r="F54" s="3">
        <v>0</v>
      </c>
      <c r="G54" s="7">
        <f t="shared" si="10"/>
        <v>0</v>
      </c>
      <c r="H54" s="21">
        <v>0</v>
      </c>
      <c r="I54" s="7">
        <f t="shared" si="11"/>
        <v>0</v>
      </c>
      <c r="J54" s="58"/>
      <c r="K54" s="3">
        <v>0</v>
      </c>
      <c r="L54" s="7">
        <f t="shared" si="12"/>
        <v>0</v>
      </c>
      <c r="M54" s="3">
        <v>0</v>
      </c>
      <c r="N54" s="7">
        <f t="shared" si="13"/>
        <v>0</v>
      </c>
      <c r="O54" s="8">
        <v>0</v>
      </c>
      <c r="P54" s="21">
        <v>0</v>
      </c>
      <c r="Q54" s="7">
        <f t="shared" si="14"/>
        <v>0</v>
      </c>
      <c r="R54" s="13"/>
      <c r="S54" s="10">
        <f t="shared" si="15"/>
        <v>0</v>
      </c>
      <c r="T54" s="47"/>
      <c r="U54" s="11" t="str">
        <f t="shared" si="16"/>
        <v>Name 46</v>
      </c>
    </row>
    <row r="55" spans="1:21" ht="13.5" thickBot="1">
      <c r="A55" s="6" t="s">
        <v>61</v>
      </c>
      <c r="B55" s="21">
        <v>0</v>
      </c>
      <c r="C55" s="7">
        <f t="shared" si="8"/>
        <v>0</v>
      </c>
      <c r="D55" s="3">
        <v>0</v>
      </c>
      <c r="E55" s="7">
        <f t="shared" si="9"/>
        <v>0</v>
      </c>
      <c r="F55" s="3">
        <v>0</v>
      </c>
      <c r="G55" s="7">
        <f t="shared" si="10"/>
        <v>0</v>
      </c>
      <c r="H55" s="21">
        <v>0</v>
      </c>
      <c r="I55" s="7">
        <f t="shared" si="11"/>
        <v>0</v>
      </c>
      <c r="J55" s="58"/>
      <c r="K55" s="3">
        <v>0</v>
      </c>
      <c r="L55" s="7">
        <f t="shared" si="12"/>
        <v>0</v>
      </c>
      <c r="M55" s="3">
        <v>0</v>
      </c>
      <c r="N55" s="7">
        <f t="shared" si="13"/>
        <v>0</v>
      </c>
      <c r="O55" s="8">
        <v>0</v>
      </c>
      <c r="P55" s="21">
        <v>0</v>
      </c>
      <c r="Q55" s="7">
        <f t="shared" si="14"/>
        <v>0</v>
      </c>
      <c r="R55" s="13"/>
      <c r="S55" s="10">
        <f t="shared" si="15"/>
        <v>0</v>
      </c>
      <c r="T55" s="47"/>
      <c r="U55" s="11" t="str">
        <f t="shared" si="16"/>
        <v>Name 47</v>
      </c>
    </row>
    <row r="56" spans="1:21" ht="13.5" thickBot="1">
      <c r="A56" s="6" t="s">
        <v>62</v>
      </c>
      <c r="B56" s="21">
        <v>0</v>
      </c>
      <c r="C56" s="7">
        <f t="shared" si="8"/>
        <v>0</v>
      </c>
      <c r="D56" s="3">
        <v>0</v>
      </c>
      <c r="E56" s="7">
        <f t="shared" si="9"/>
        <v>0</v>
      </c>
      <c r="F56" s="3">
        <v>0</v>
      </c>
      <c r="G56" s="7">
        <f t="shared" si="10"/>
        <v>0</v>
      </c>
      <c r="H56" s="21">
        <v>0</v>
      </c>
      <c r="I56" s="7">
        <f t="shared" si="11"/>
        <v>0</v>
      </c>
      <c r="J56" s="58"/>
      <c r="K56" s="3">
        <v>0</v>
      </c>
      <c r="L56" s="7">
        <f t="shared" si="12"/>
        <v>0</v>
      </c>
      <c r="M56" s="3">
        <v>0</v>
      </c>
      <c r="N56" s="7">
        <f t="shared" si="13"/>
        <v>0</v>
      </c>
      <c r="O56" s="8">
        <v>0</v>
      </c>
      <c r="P56" s="21">
        <v>0</v>
      </c>
      <c r="Q56" s="7">
        <f t="shared" si="14"/>
        <v>0</v>
      </c>
      <c r="R56" s="13"/>
      <c r="S56" s="10">
        <f t="shared" si="15"/>
        <v>0</v>
      </c>
      <c r="T56" s="47"/>
      <c r="U56" s="11" t="str">
        <f t="shared" si="16"/>
        <v>Name 48</v>
      </c>
    </row>
    <row r="57" spans="1:21" ht="13.5" thickBot="1">
      <c r="A57" s="6" t="s">
        <v>63</v>
      </c>
      <c r="B57" s="21">
        <v>0</v>
      </c>
      <c r="C57" s="7">
        <f t="shared" si="8"/>
        <v>0</v>
      </c>
      <c r="D57" s="3">
        <v>0</v>
      </c>
      <c r="E57" s="7">
        <f t="shared" si="9"/>
        <v>0</v>
      </c>
      <c r="F57" s="3">
        <v>0</v>
      </c>
      <c r="G57" s="7">
        <f t="shared" si="10"/>
        <v>0</v>
      </c>
      <c r="H57" s="21">
        <v>0</v>
      </c>
      <c r="I57" s="7">
        <f t="shared" si="11"/>
        <v>0</v>
      </c>
      <c r="J57" s="58"/>
      <c r="K57" s="3">
        <v>0</v>
      </c>
      <c r="L57" s="7">
        <f t="shared" si="12"/>
        <v>0</v>
      </c>
      <c r="M57" s="3">
        <v>0</v>
      </c>
      <c r="N57" s="7">
        <f t="shared" si="13"/>
        <v>0</v>
      </c>
      <c r="O57" s="8">
        <v>0</v>
      </c>
      <c r="P57" s="21">
        <v>0</v>
      </c>
      <c r="Q57" s="7">
        <f t="shared" si="14"/>
        <v>0</v>
      </c>
      <c r="R57" s="13"/>
      <c r="S57" s="10">
        <f t="shared" si="15"/>
        <v>0</v>
      </c>
      <c r="T57" s="47"/>
      <c r="U57" s="11" t="str">
        <f t="shared" si="16"/>
        <v>Name 49</v>
      </c>
    </row>
    <row r="58" spans="1:21" ht="13.5" thickBot="1">
      <c r="A58" s="6" t="s">
        <v>64</v>
      </c>
      <c r="B58" s="21">
        <v>0</v>
      </c>
      <c r="C58" s="7">
        <f t="shared" si="8"/>
        <v>0</v>
      </c>
      <c r="D58" s="3">
        <v>0</v>
      </c>
      <c r="E58" s="7">
        <f t="shared" si="9"/>
        <v>0</v>
      </c>
      <c r="F58" s="3">
        <v>0</v>
      </c>
      <c r="G58" s="7">
        <f t="shared" si="10"/>
        <v>0</v>
      </c>
      <c r="H58" s="21">
        <v>0</v>
      </c>
      <c r="I58" s="7">
        <f t="shared" si="11"/>
        <v>0</v>
      </c>
      <c r="J58" s="58"/>
      <c r="K58" s="3">
        <v>0</v>
      </c>
      <c r="L58" s="7">
        <f t="shared" si="12"/>
        <v>0</v>
      </c>
      <c r="M58" s="3">
        <v>0</v>
      </c>
      <c r="N58" s="7">
        <f t="shared" si="13"/>
        <v>0</v>
      </c>
      <c r="O58" s="8">
        <v>0</v>
      </c>
      <c r="P58" s="21">
        <v>0</v>
      </c>
      <c r="Q58" s="7">
        <f t="shared" si="14"/>
        <v>0</v>
      </c>
      <c r="R58" s="13"/>
      <c r="S58" s="10">
        <f t="shared" si="15"/>
        <v>0</v>
      </c>
      <c r="T58" s="47"/>
      <c r="U58" s="11" t="str">
        <f t="shared" si="16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9.140625" style="102" customWidth="1"/>
    <col min="2" max="2" width="9.140625" style="4" customWidth="1"/>
    <col min="4" max="4" width="9.140625" style="102" customWidth="1"/>
    <col min="5" max="5" width="9.140625" style="4" customWidth="1"/>
  </cols>
  <sheetData>
    <row r="1" spans="1:4" ht="12.75">
      <c r="A1" s="102" t="s">
        <v>31</v>
      </c>
      <c r="D1" s="102" t="s">
        <v>75</v>
      </c>
    </row>
    <row r="3" spans="1:5" ht="12.75">
      <c r="A3" s="102">
        <v>9</v>
      </c>
      <c r="B3" s="103" t="s">
        <v>113</v>
      </c>
      <c r="D3" s="102">
        <v>8.3</v>
      </c>
      <c r="E3" s="103" t="s">
        <v>113</v>
      </c>
    </row>
    <row r="4" spans="1:5" ht="12.75">
      <c r="A4" s="102">
        <v>9.1</v>
      </c>
      <c r="B4" s="103" t="s">
        <v>114</v>
      </c>
      <c r="D4" s="102">
        <v>8.4</v>
      </c>
      <c r="E4" s="103" t="s">
        <v>114</v>
      </c>
    </row>
    <row r="5" spans="1:5" ht="12.75">
      <c r="A5" s="102">
        <v>9.2</v>
      </c>
      <c r="B5" s="103" t="s">
        <v>114</v>
      </c>
      <c r="D5" s="102">
        <v>8.5</v>
      </c>
      <c r="E5" s="103" t="s">
        <v>114</v>
      </c>
    </row>
    <row r="6" spans="1:5" ht="12.75">
      <c r="A6" s="102">
        <v>9.3</v>
      </c>
      <c r="B6" s="103" t="s">
        <v>114</v>
      </c>
      <c r="D6" s="102">
        <v>8.6</v>
      </c>
      <c r="E6" s="103" t="s">
        <v>114</v>
      </c>
    </row>
    <row r="7" spans="1:5" ht="12.75">
      <c r="A7" s="102">
        <v>9.4</v>
      </c>
      <c r="B7" s="103" t="s">
        <v>114</v>
      </c>
      <c r="D7" s="102">
        <v>8.7</v>
      </c>
      <c r="E7" s="103" t="s">
        <v>114</v>
      </c>
    </row>
    <row r="8" spans="1:5" ht="12.75">
      <c r="A8" s="102">
        <v>9.5</v>
      </c>
      <c r="B8" s="103" t="s">
        <v>114</v>
      </c>
      <c r="D8" s="102">
        <v>8.9</v>
      </c>
      <c r="E8" s="103" t="s">
        <v>114</v>
      </c>
    </row>
    <row r="9" spans="1:5" ht="12.75">
      <c r="A9" s="102">
        <v>9.6</v>
      </c>
      <c r="B9" s="103" t="s">
        <v>114</v>
      </c>
      <c r="D9" s="102">
        <v>9</v>
      </c>
      <c r="E9" s="103" t="s">
        <v>114</v>
      </c>
    </row>
    <row r="10" spans="1:5" ht="12.75">
      <c r="A10" s="102">
        <v>9.7</v>
      </c>
      <c r="B10" s="4">
        <v>1182</v>
      </c>
      <c r="D10" s="102">
        <v>9.1</v>
      </c>
      <c r="E10" s="4">
        <v>1103</v>
      </c>
    </row>
    <row r="11" spans="1:5" ht="12.75">
      <c r="A11" s="102">
        <v>9.8</v>
      </c>
      <c r="B11" s="4">
        <v>1162</v>
      </c>
      <c r="D11" s="102">
        <v>9.2</v>
      </c>
      <c r="E11" s="4">
        <v>1084</v>
      </c>
    </row>
    <row r="12" spans="1:5" ht="12.75">
      <c r="A12" s="102">
        <v>9.9</v>
      </c>
      <c r="B12" s="4">
        <v>1142</v>
      </c>
      <c r="D12" s="102">
        <v>9.3</v>
      </c>
      <c r="E12" s="4">
        <v>1066</v>
      </c>
    </row>
    <row r="13" spans="1:5" ht="12.75">
      <c r="A13" s="102">
        <v>10</v>
      </c>
      <c r="B13" s="4">
        <v>1122</v>
      </c>
      <c r="D13" s="102">
        <v>9.4</v>
      </c>
      <c r="E13" s="4">
        <v>1048</v>
      </c>
    </row>
    <row r="14" spans="1:5" ht="12.75">
      <c r="A14" s="102">
        <v>10.1</v>
      </c>
      <c r="B14" s="4">
        <v>1103</v>
      </c>
      <c r="D14" s="102">
        <v>9.5</v>
      </c>
      <c r="E14" s="4">
        <v>1030</v>
      </c>
    </row>
    <row r="15" spans="1:5" ht="12.75">
      <c r="A15" s="102">
        <v>10.2</v>
      </c>
      <c r="B15" s="4">
        <v>1084</v>
      </c>
      <c r="D15" s="102">
        <v>9.6</v>
      </c>
      <c r="E15" s="4">
        <v>1012</v>
      </c>
    </row>
    <row r="16" spans="1:5" ht="12.75">
      <c r="A16" s="102">
        <v>10.3</v>
      </c>
      <c r="B16" s="4">
        <v>1066</v>
      </c>
      <c r="D16" s="102">
        <v>9.7</v>
      </c>
      <c r="E16" s="4">
        <v>995</v>
      </c>
    </row>
    <row r="17" spans="1:5" ht="12.75">
      <c r="A17" s="102">
        <v>10.4</v>
      </c>
      <c r="B17" s="4">
        <v>1048</v>
      </c>
      <c r="D17" s="102">
        <v>9.8</v>
      </c>
      <c r="E17" s="4">
        <v>978</v>
      </c>
    </row>
    <row r="18" spans="1:5" ht="12.75">
      <c r="A18" s="102">
        <v>10.5</v>
      </c>
      <c r="B18" s="4">
        <v>1030</v>
      </c>
      <c r="D18" s="102">
        <v>9.9</v>
      </c>
      <c r="E18" s="4">
        <v>962</v>
      </c>
    </row>
    <row r="19" spans="1:5" ht="12.75">
      <c r="A19" s="102">
        <v>10.6</v>
      </c>
      <c r="B19" s="4">
        <v>1012</v>
      </c>
      <c r="D19" s="102">
        <v>10</v>
      </c>
      <c r="E19" s="4">
        <v>946</v>
      </c>
    </row>
    <row r="20" spans="1:5" ht="12.75">
      <c r="A20" s="102">
        <v>10.7</v>
      </c>
      <c r="B20" s="4">
        <v>995</v>
      </c>
      <c r="D20" s="102">
        <v>10.1</v>
      </c>
      <c r="E20" s="4">
        <v>930</v>
      </c>
    </row>
    <row r="21" spans="1:5" ht="12.75">
      <c r="A21" s="102">
        <v>10.8</v>
      </c>
      <c r="B21" s="4">
        <v>978</v>
      </c>
      <c r="D21" s="102">
        <v>10.2</v>
      </c>
      <c r="E21" s="4">
        <v>914</v>
      </c>
    </row>
    <row r="22" spans="1:5" ht="12.75">
      <c r="A22" s="102">
        <v>10.9</v>
      </c>
      <c r="B22" s="4">
        <v>962</v>
      </c>
      <c r="D22" s="102">
        <v>10.3</v>
      </c>
      <c r="E22" s="4">
        <v>899</v>
      </c>
    </row>
    <row r="23" spans="1:5" ht="12.75">
      <c r="A23" s="102">
        <v>11</v>
      </c>
      <c r="B23" s="4">
        <v>946</v>
      </c>
      <c r="D23" s="102">
        <v>10.4</v>
      </c>
      <c r="E23" s="4">
        <v>884</v>
      </c>
    </row>
    <row r="24" spans="1:5" ht="12.75">
      <c r="A24" s="102">
        <v>11.1</v>
      </c>
      <c r="B24" s="4">
        <v>930</v>
      </c>
      <c r="D24" s="102">
        <v>10.5</v>
      </c>
      <c r="E24" s="4">
        <v>869</v>
      </c>
    </row>
    <row r="25" spans="1:5" ht="12.75">
      <c r="A25" s="102">
        <v>11.2</v>
      </c>
      <c r="B25" s="4">
        <v>914</v>
      </c>
      <c r="D25" s="102">
        <v>10.6</v>
      </c>
      <c r="E25" s="4">
        <v>855</v>
      </c>
    </row>
    <row r="26" spans="1:5" ht="12.75">
      <c r="A26" s="102">
        <v>11.3</v>
      </c>
      <c r="B26" s="4">
        <v>899</v>
      </c>
      <c r="D26" s="102">
        <v>10.7</v>
      </c>
      <c r="E26" s="4">
        <v>840</v>
      </c>
    </row>
    <row r="27" spans="1:5" ht="12.75">
      <c r="A27" s="102">
        <v>11.4</v>
      </c>
      <c r="B27" s="4">
        <v>884</v>
      </c>
      <c r="D27" s="102">
        <v>10.8</v>
      </c>
      <c r="E27" s="4">
        <v>826</v>
      </c>
    </row>
    <row r="28" spans="1:5" ht="12.75">
      <c r="A28" s="102">
        <v>11.5</v>
      </c>
      <c r="B28" s="4">
        <v>869</v>
      </c>
      <c r="D28" s="102">
        <v>10.9</v>
      </c>
      <c r="E28" s="4">
        <v>813</v>
      </c>
    </row>
    <row r="29" spans="1:5" ht="12.75">
      <c r="A29" s="102">
        <v>11.6</v>
      </c>
      <c r="B29" s="4">
        <v>855</v>
      </c>
      <c r="D29" s="102">
        <v>11</v>
      </c>
      <c r="E29" s="4">
        <v>799</v>
      </c>
    </row>
    <row r="30" spans="1:5" ht="12.75">
      <c r="A30" s="102">
        <v>11.7</v>
      </c>
      <c r="B30" s="4">
        <v>840</v>
      </c>
      <c r="D30" s="102">
        <v>11.1</v>
      </c>
      <c r="E30" s="4">
        <v>786</v>
      </c>
    </row>
    <row r="31" spans="1:5" ht="12.75">
      <c r="A31" s="102">
        <v>11.8</v>
      </c>
      <c r="B31" s="4">
        <v>826</v>
      </c>
      <c r="D31" s="102">
        <v>11.2</v>
      </c>
      <c r="E31" s="4">
        <v>773</v>
      </c>
    </row>
    <row r="32" spans="1:5" ht="12.75">
      <c r="A32" s="102">
        <v>11.9</v>
      </c>
      <c r="B32" s="4">
        <v>813</v>
      </c>
      <c r="D32" s="102">
        <v>11.3</v>
      </c>
      <c r="E32" s="4">
        <v>760</v>
      </c>
    </row>
    <row r="33" spans="1:5" ht="12.75">
      <c r="A33" s="102">
        <v>12</v>
      </c>
      <c r="B33" s="4">
        <v>799</v>
      </c>
      <c r="D33" s="102">
        <v>11.4</v>
      </c>
      <c r="E33" s="4">
        <v>747</v>
      </c>
    </row>
    <row r="34" spans="1:5" ht="12.75">
      <c r="A34" s="102">
        <v>12.1</v>
      </c>
      <c r="B34" s="4">
        <v>786</v>
      </c>
      <c r="D34" s="102">
        <v>11.5</v>
      </c>
      <c r="E34" s="4">
        <v>734</v>
      </c>
    </row>
    <row r="35" spans="1:5" ht="12.75">
      <c r="A35" s="102">
        <v>12.2</v>
      </c>
      <c r="B35" s="4">
        <v>773</v>
      </c>
      <c r="D35" s="102">
        <v>11.6</v>
      </c>
      <c r="E35" s="4">
        <v>722</v>
      </c>
    </row>
    <row r="36" spans="1:5" ht="12.75">
      <c r="A36" s="102">
        <v>12.3</v>
      </c>
      <c r="B36" s="4">
        <v>760</v>
      </c>
      <c r="D36" s="102">
        <v>11.7</v>
      </c>
      <c r="E36" s="4">
        <v>710</v>
      </c>
    </row>
    <row r="37" spans="1:5" ht="12.75">
      <c r="A37" s="102">
        <v>12.4</v>
      </c>
      <c r="B37" s="4">
        <v>747</v>
      </c>
      <c r="D37" s="102">
        <v>11.8</v>
      </c>
      <c r="E37" s="4">
        <v>698</v>
      </c>
    </row>
    <row r="38" spans="1:5" ht="12.75">
      <c r="A38" s="102">
        <v>12.5</v>
      </c>
      <c r="B38" s="4">
        <v>734</v>
      </c>
      <c r="D38" s="102">
        <v>11.9</v>
      </c>
      <c r="E38" s="4">
        <v>686</v>
      </c>
    </row>
    <row r="39" spans="1:5" ht="12.75">
      <c r="A39" s="102">
        <v>12.6</v>
      </c>
      <c r="B39" s="4">
        <v>722</v>
      </c>
      <c r="D39" s="102">
        <v>12</v>
      </c>
      <c r="E39" s="4">
        <v>675</v>
      </c>
    </row>
    <row r="40" spans="1:5" ht="12.75">
      <c r="A40" s="102">
        <v>12.7</v>
      </c>
      <c r="B40" s="4">
        <v>710</v>
      </c>
      <c r="D40" s="102">
        <v>12.1</v>
      </c>
      <c r="E40" s="4">
        <v>663</v>
      </c>
    </row>
    <row r="41" spans="1:5" ht="12.75">
      <c r="A41" s="102">
        <v>12.8</v>
      </c>
      <c r="B41" s="4">
        <v>698</v>
      </c>
      <c r="D41" s="102">
        <v>12.2</v>
      </c>
      <c r="E41" s="4">
        <v>652</v>
      </c>
    </row>
    <row r="42" spans="1:5" ht="12.75">
      <c r="A42" s="102">
        <v>12.9</v>
      </c>
      <c r="B42" s="4">
        <v>686</v>
      </c>
      <c r="D42" s="102">
        <v>12.3</v>
      </c>
      <c r="E42" s="4">
        <v>641</v>
      </c>
    </row>
    <row r="43" spans="1:5" ht="12.75">
      <c r="A43" s="102">
        <v>13</v>
      </c>
      <c r="B43" s="4">
        <v>675</v>
      </c>
      <c r="D43" s="102">
        <v>12.4</v>
      </c>
      <c r="E43" s="4">
        <v>630</v>
      </c>
    </row>
    <row r="44" spans="1:5" ht="12.75">
      <c r="A44" s="102">
        <v>13.1</v>
      </c>
      <c r="B44" s="4">
        <v>663</v>
      </c>
      <c r="D44" s="102">
        <v>12.5</v>
      </c>
      <c r="E44" s="4">
        <v>620</v>
      </c>
    </row>
    <row r="45" spans="1:5" ht="12.75">
      <c r="A45" s="102">
        <v>13.2</v>
      </c>
      <c r="B45" s="4">
        <v>652</v>
      </c>
      <c r="D45" s="102">
        <v>12.6</v>
      </c>
      <c r="E45" s="4">
        <v>609</v>
      </c>
    </row>
    <row r="46" spans="1:5" ht="12.75">
      <c r="A46" s="102">
        <v>13.3</v>
      </c>
      <c r="B46" s="4">
        <v>641</v>
      </c>
      <c r="D46" s="102">
        <v>12.7</v>
      </c>
      <c r="E46" s="4">
        <v>599</v>
      </c>
    </row>
    <row r="47" spans="1:5" ht="12.75">
      <c r="A47" s="102">
        <v>13.4</v>
      </c>
      <c r="B47" s="4">
        <v>630</v>
      </c>
      <c r="D47" s="102">
        <v>12.8</v>
      </c>
      <c r="E47" s="4">
        <v>588</v>
      </c>
    </row>
    <row r="48" spans="1:5" ht="12.75">
      <c r="A48" s="102">
        <v>13.5</v>
      </c>
      <c r="B48" s="4">
        <v>620</v>
      </c>
      <c r="D48" s="102">
        <v>12.9</v>
      </c>
      <c r="E48" s="4">
        <v>578</v>
      </c>
    </row>
    <row r="49" spans="1:5" ht="12.75">
      <c r="A49" s="102">
        <v>13.6</v>
      </c>
      <c r="B49" s="4">
        <v>609</v>
      </c>
      <c r="D49" s="102">
        <v>13</v>
      </c>
      <c r="E49" s="4">
        <v>568</v>
      </c>
    </row>
    <row r="50" spans="1:5" ht="12.75">
      <c r="A50" s="102">
        <v>13.7</v>
      </c>
      <c r="B50" s="4">
        <v>599</v>
      </c>
      <c r="D50" s="102">
        <v>13.1</v>
      </c>
      <c r="E50" s="4">
        <v>558</v>
      </c>
    </row>
    <row r="51" spans="1:5" ht="12.75">
      <c r="A51" s="102">
        <v>13.8</v>
      </c>
      <c r="B51" s="4">
        <v>588</v>
      </c>
      <c r="D51" s="102">
        <v>13.2</v>
      </c>
      <c r="E51" s="4">
        <v>549</v>
      </c>
    </row>
    <row r="52" spans="1:5" ht="12.75">
      <c r="A52" s="102">
        <v>13.9</v>
      </c>
      <c r="B52" s="4">
        <v>578</v>
      </c>
      <c r="D52" s="102">
        <v>13.3</v>
      </c>
      <c r="E52" s="4">
        <v>539</v>
      </c>
    </row>
    <row r="53" spans="1:5" ht="12.75">
      <c r="A53" s="102">
        <v>14</v>
      </c>
      <c r="B53" s="4">
        <v>568</v>
      </c>
      <c r="D53" s="102">
        <v>13.4</v>
      </c>
      <c r="E53" s="4">
        <v>530</v>
      </c>
    </row>
    <row r="54" spans="1:5" ht="12.75">
      <c r="A54" s="102">
        <v>14.1</v>
      </c>
      <c r="B54" s="4">
        <v>558</v>
      </c>
      <c r="D54" s="102">
        <v>13.5</v>
      </c>
      <c r="E54" s="4">
        <v>521</v>
      </c>
    </row>
    <row r="55" spans="1:5" ht="12.75">
      <c r="A55" s="102">
        <v>14.2</v>
      </c>
      <c r="B55" s="4">
        <v>549</v>
      </c>
      <c r="D55" s="102">
        <v>13.6</v>
      </c>
      <c r="E55" s="4">
        <v>511</v>
      </c>
    </row>
    <row r="56" spans="1:5" ht="12.75">
      <c r="A56" s="102">
        <v>14.3</v>
      </c>
      <c r="B56" s="4">
        <v>539</v>
      </c>
      <c r="D56" s="102">
        <v>13.7</v>
      </c>
      <c r="E56" s="4">
        <v>502</v>
      </c>
    </row>
    <row r="57" spans="1:5" ht="12.75">
      <c r="A57" s="102">
        <v>14.4</v>
      </c>
      <c r="B57" s="4">
        <v>530</v>
      </c>
      <c r="D57" s="102">
        <v>13.8</v>
      </c>
      <c r="E57" s="4">
        <v>497</v>
      </c>
    </row>
    <row r="58" spans="1:5" ht="12.75">
      <c r="A58" s="102">
        <v>14.5</v>
      </c>
      <c r="B58" s="4">
        <v>521</v>
      </c>
      <c r="D58" s="102">
        <v>13.9</v>
      </c>
      <c r="E58" s="4">
        <v>489</v>
      </c>
    </row>
    <row r="59" spans="1:5" ht="12.75">
      <c r="A59" s="102">
        <v>14.6</v>
      </c>
      <c r="B59" s="4">
        <v>511</v>
      </c>
      <c r="D59" s="102">
        <v>14</v>
      </c>
      <c r="E59" s="4">
        <v>480</v>
      </c>
    </row>
    <row r="60" spans="1:5" ht="12.75">
      <c r="A60" s="102">
        <v>14.7</v>
      </c>
      <c r="B60" s="4">
        <v>502</v>
      </c>
      <c r="D60" s="102">
        <v>14.1</v>
      </c>
      <c r="E60" s="4">
        <v>471</v>
      </c>
    </row>
    <row r="61" spans="1:5" ht="12.75">
      <c r="A61" s="102">
        <v>14.8</v>
      </c>
      <c r="B61" s="4">
        <v>497</v>
      </c>
      <c r="D61" s="102">
        <v>14.2</v>
      </c>
      <c r="E61" s="4">
        <v>463</v>
      </c>
    </row>
    <row r="62" spans="1:5" ht="12.75">
      <c r="A62" s="102">
        <v>14.9</v>
      </c>
      <c r="B62" s="4">
        <v>489</v>
      </c>
      <c r="D62" s="102">
        <v>14.3</v>
      </c>
      <c r="E62" s="4">
        <v>454</v>
      </c>
    </row>
    <row r="63" spans="1:5" ht="12.75">
      <c r="A63" s="102">
        <v>15</v>
      </c>
      <c r="B63" s="4">
        <v>480</v>
      </c>
      <c r="D63" s="102">
        <v>14.4</v>
      </c>
      <c r="E63" s="4">
        <v>446</v>
      </c>
    </row>
    <row r="64" spans="1:5" ht="12.75">
      <c r="A64" s="102">
        <v>15.1</v>
      </c>
      <c r="B64" s="4">
        <v>471</v>
      </c>
      <c r="D64" s="102">
        <v>14.5</v>
      </c>
      <c r="E64" s="4">
        <v>438</v>
      </c>
    </row>
    <row r="65" spans="1:5" ht="12.75">
      <c r="A65" s="102">
        <v>15.2</v>
      </c>
      <c r="B65" s="4">
        <v>463</v>
      </c>
      <c r="D65" s="102">
        <v>14.6</v>
      </c>
      <c r="E65" s="4">
        <v>430</v>
      </c>
    </row>
    <row r="66" spans="1:5" ht="12.75">
      <c r="A66" s="102">
        <v>15.3</v>
      </c>
      <c r="B66" s="4">
        <v>454</v>
      </c>
      <c r="D66" s="102">
        <v>14.7</v>
      </c>
      <c r="E66" s="4">
        <v>422</v>
      </c>
    </row>
    <row r="67" spans="1:5" ht="12.75">
      <c r="A67" s="102">
        <v>15.4</v>
      </c>
      <c r="B67" s="4">
        <v>446</v>
      </c>
      <c r="D67" s="102">
        <v>14.8</v>
      </c>
      <c r="E67" s="4">
        <v>414</v>
      </c>
    </row>
    <row r="68" spans="1:5" ht="12.75">
      <c r="A68" s="102">
        <v>15.5</v>
      </c>
      <c r="B68" s="4">
        <v>438</v>
      </c>
      <c r="D68" s="102">
        <v>14.9</v>
      </c>
      <c r="E68" s="4">
        <v>406</v>
      </c>
    </row>
    <row r="69" spans="1:5" ht="12.75">
      <c r="A69" s="102">
        <v>15.6</v>
      </c>
      <c r="B69" s="4">
        <v>430</v>
      </c>
      <c r="D69" s="102">
        <v>15</v>
      </c>
      <c r="E69" s="4">
        <v>399</v>
      </c>
    </row>
    <row r="70" spans="1:5" ht="12.75">
      <c r="A70" s="102">
        <v>15.7</v>
      </c>
      <c r="B70" s="4">
        <v>422</v>
      </c>
      <c r="D70" s="102">
        <v>15.1</v>
      </c>
      <c r="E70" s="4">
        <v>391</v>
      </c>
    </row>
    <row r="71" spans="1:5" ht="12.75">
      <c r="A71" s="102">
        <v>15.8</v>
      </c>
      <c r="B71" s="4">
        <v>414</v>
      </c>
      <c r="D71" s="102">
        <v>15.2</v>
      </c>
      <c r="E71" s="4">
        <v>384</v>
      </c>
    </row>
    <row r="72" spans="1:5" ht="12.75">
      <c r="A72" s="102">
        <v>15.9</v>
      </c>
      <c r="B72" s="4">
        <v>406</v>
      </c>
      <c r="D72" s="102">
        <v>15.3</v>
      </c>
      <c r="E72" s="4">
        <v>376</v>
      </c>
    </row>
    <row r="73" spans="1:5" ht="12.75">
      <c r="A73" s="102">
        <v>16</v>
      </c>
      <c r="B73" s="4">
        <v>399</v>
      </c>
      <c r="D73" s="102">
        <v>15.4</v>
      </c>
      <c r="E73" s="4">
        <v>369</v>
      </c>
    </row>
    <row r="74" spans="1:5" ht="12.75">
      <c r="A74" s="102">
        <v>16.1</v>
      </c>
      <c r="B74" s="4">
        <v>391</v>
      </c>
      <c r="D74" s="102">
        <v>15.5</v>
      </c>
      <c r="E74" s="4">
        <v>362</v>
      </c>
    </row>
    <row r="75" spans="1:5" ht="12.75">
      <c r="A75" s="102">
        <v>16.2</v>
      </c>
      <c r="B75" s="4">
        <v>384</v>
      </c>
      <c r="D75" s="102">
        <v>15.6</v>
      </c>
      <c r="E75" s="4">
        <v>355</v>
      </c>
    </row>
    <row r="76" spans="1:5" ht="12.75">
      <c r="A76" s="102">
        <v>16.3</v>
      </c>
      <c r="B76" s="4">
        <v>376</v>
      </c>
      <c r="D76" s="102">
        <v>15.7</v>
      </c>
      <c r="E76" s="4">
        <v>348</v>
      </c>
    </row>
    <row r="77" spans="1:5" ht="12.75">
      <c r="A77" s="102">
        <v>16.4</v>
      </c>
      <c r="B77" s="4">
        <v>369</v>
      </c>
      <c r="D77" s="102">
        <v>15.8</v>
      </c>
      <c r="E77" s="4">
        <v>341</v>
      </c>
    </row>
    <row r="78" spans="1:5" ht="12.75">
      <c r="A78" s="102">
        <v>16.5</v>
      </c>
      <c r="B78" s="4">
        <v>362</v>
      </c>
      <c r="D78" s="102">
        <v>15.9</v>
      </c>
      <c r="E78" s="4">
        <v>334</v>
      </c>
    </row>
    <row r="79" spans="1:5" ht="12.75">
      <c r="A79" s="102">
        <v>16.6</v>
      </c>
      <c r="B79" s="4">
        <v>355</v>
      </c>
      <c r="D79" s="102">
        <v>16</v>
      </c>
      <c r="E79" s="4">
        <v>327</v>
      </c>
    </row>
    <row r="80" spans="1:5" ht="12.75">
      <c r="A80" s="102">
        <v>16.7</v>
      </c>
      <c r="B80" s="4">
        <v>348</v>
      </c>
      <c r="D80" s="102">
        <v>16.1</v>
      </c>
      <c r="E80" s="4">
        <v>320</v>
      </c>
    </row>
    <row r="81" spans="1:5" ht="12.75">
      <c r="A81" s="102">
        <v>16.8</v>
      </c>
      <c r="B81" s="4">
        <v>341</v>
      </c>
      <c r="D81" s="102">
        <v>16.2</v>
      </c>
      <c r="E81" s="4">
        <v>314</v>
      </c>
    </row>
    <row r="82" spans="1:5" ht="12.75">
      <c r="A82" s="102">
        <v>16.9</v>
      </c>
      <c r="B82" s="4">
        <v>334</v>
      </c>
      <c r="D82" s="102">
        <v>16.3</v>
      </c>
      <c r="E82" s="4">
        <v>307</v>
      </c>
    </row>
    <row r="83" spans="1:5" ht="12.75">
      <c r="A83" s="102">
        <v>17</v>
      </c>
      <c r="B83" s="4">
        <v>327</v>
      </c>
      <c r="D83" s="102">
        <v>16.4</v>
      </c>
      <c r="E83" s="4">
        <v>301</v>
      </c>
    </row>
    <row r="84" spans="1:5" ht="12.75">
      <c r="A84" s="102">
        <v>17.1</v>
      </c>
      <c r="B84" s="4">
        <v>320</v>
      </c>
      <c r="D84" s="102">
        <v>16.5</v>
      </c>
      <c r="E84" s="4">
        <v>294</v>
      </c>
    </row>
    <row r="85" spans="1:5" ht="12.75">
      <c r="A85" s="102">
        <v>17.2</v>
      </c>
      <c r="B85" s="4">
        <v>314</v>
      </c>
      <c r="D85" s="102">
        <v>16.6</v>
      </c>
      <c r="E85" s="4">
        <v>288</v>
      </c>
    </row>
    <row r="86" spans="1:5" ht="12.75">
      <c r="A86" s="102">
        <v>17.3</v>
      </c>
      <c r="B86" s="4">
        <v>307</v>
      </c>
      <c r="D86" s="102">
        <v>16.7</v>
      </c>
      <c r="E86" s="4">
        <v>282</v>
      </c>
    </row>
    <row r="87" spans="1:5" ht="12.75">
      <c r="A87" s="102">
        <v>17.4</v>
      </c>
      <c r="B87" s="4">
        <v>301</v>
      </c>
      <c r="D87" s="102">
        <v>16.8</v>
      </c>
      <c r="E87" s="4">
        <v>275</v>
      </c>
    </row>
    <row r="88" spans="1:5" ht="12.75">
      <c r="A88" s="102">
        <v>17.5</v>
      </c>
      <c r="B88" s="4">
        <v>294</v>
      </c>
      <c r="D88" s="102">
        <v>16.9</v>
      </c>
      <c r="E88" s="4">
        <v>269</v>
      </c>
    </row>
    <row r="89" spans="1:5" ht="12.75">
      <c r="A89" s="102">
        <v>17.6</v>
      </c>
      <c r="B89" s="4">
        <v>288</v>
      </c>
      <c r="D89" s="102">
        <v>17</v>
      </c>
      <c r="E89" s="4">
        <v>263</v>
      </c>
    </row>
    <row r="90" spans="1:5" ht="12.75">
      <c r="A90" s="102">
        <v>17.7</v>
      </c>
      <c r="B90" s="4">
        <v>282</v>
      </c>
      <c r="D90" s="102">
        <v>17.1</v>
      </c>
      <c r="E90" s="4">
        <v>257</v>
      </c>
    </row>
    <row r="91" spans="1:5" ht="12.75">
      <c r="A91" s="102">
        <v>17.8</v>
      </c>
      <c r="B91" s="4">
        <v>275</v>
      </c>
      <c r="D91" s="102">
        <v>17.2</v>
      </c>
      <c r="E91" s="4">
        <v>251</v>
      </c>
    </row>
    <row r="92" spans="1:5" ht="12.75">
      <c r="A92" s="102">
        <v>17.9</v>
      </c>
      <c r="B92" s="4">
        <v>269</v>
      </c>
      <c r="D92" s="102">
        <v>17.3</v>
      </c>
      <c r="E92" s="4">
        <v>246</v>
      </c>
    </row>
    <row r="93" spans="1:5" ht="12.75">
      <c r="A93" s="102">
        <v>18</v>
      </c>
      <c r="B93" s="4">
        <v>263</v>
      </c>
      <c r="D93" s="102">
        <v>17.4</v>
      </c>
      <c r="E93" s="4">
        <v>240</v>
      </c>
    </row>
    <row r="94" spans="1:5" ht="12.75">
      <c r="A94" s="102">
        <v>18.1</v>
      </c>
      <c r="B94" s="4">
        <v>257</v>
      </c>
      <c r="D94" s="102">
        <v>17.5</v>
      </c>
      <c r="E94" s="4">
        <v>234</v>
      </c>
    </row>
    <row r="95" spans="1:5" ht="12.75">
      <c r="A95" s="102">
        <v>18.2</v>
      </c>
      <c r="B95" s="4">
        <v>251</v>
      </c>
      <c r="D95" s="102">
        <v>17.6</v>
      </c>
      <c r="E95" s="4">
        <v>228</v>
      </c>
    </row>
    <row r="96" spans="1:5" ht="12.75">
      <c r="A96" s="102">
        <v>18.3</v>
      </c>
      <c r="B96" s="4">
        <v>246</v>
      </c>
      <c r="D96" s="102">
        <v>17.7</v>
      </c>
      <c r="E96" s="4">
        <v>223</v>
      </c>
    </row>
    <row r="97" spans="1:5" ht="12.75">
      <c r="A97" s="102">
        <v>18.4</v>
      </c>
      <c r="B97" s="4">
        <v>240</v>
      </c>
      <c r="D97" s="102">
        <v>17.8</v>
      </c>
      <c r="E97" s="4">
        <v>217</v>
      </c>
    </row>
    <row r="98" spans="1:5" ht="12.75">
      <c r="A98" s="102">
        <v>18.5</v>
      </c>
      <c r="B98" s="4">
        <v>234</v>
      </c>
      <c r="D98" s="102">
        <v>17.9</v>
      </c>
      <c r="E98" s="4">
        <v>212</v>
      </c>
    </row>
    <row r="99" spans="1:5" ht="12.75">
      <c r="A99" s="102">
        <v>18.6</v>
      </c>
      <c r="B99" s="4">
        <v>228</v>
      </c>
      <c r="D99" s="102">
        <v>18</v>
      </c>
      <c r="E99" s="4">
        <v>206</v>
      </c>
    </row>
    <row r="100" spans="1:5" ht="12.75">
      <c r="A100" s="102">
        <v>18.7</v>
      </c>
      <c r="B100" s="4">
        <v>223</v>
      </c>
      <c r="D100" s="102">
        <v>18.1</v>
      </c>
      <c r="E100" s="4">
        <v>201</v>
      </c>
    </row>
    <row r="101" spans="1:5" ht="12.75">
      <c r="A101" s="102">
        <v>18.8</v>
      </c>
      <c r="B101" s="4">
        <v>217</v>
      </c>
      <c r="D101" s="102">
        <v>18.2</v>
      </c>
      <c r="E101" s="4">
        <v>196</v>
      </c>
    </row>
    <row r="102" spans="1:5" ht="12.75">
      <c r="A102" s="102">
        <v>18.9</v>
      </c>
      <c r="B102" s="4">
        <v>212</v>
      </c>
      <c r="D102" s="102">
        <v>18.3</v>
      </c>
      <c r="E102" s="4">
        <v>190</v>
      </c>
    </row>
    <row r="103" spans="1:5" ht="12.75">
      <c r="A103" s="102">
        <v>19</v>
      </c>
      <c r="B103" s="4">
        <v>206</v>
      </c>
      <c r="D103" s="102">
        <v>18.4</v>
      </c>
      <c r="E103" s="4">
        <v>185</v>
      </c>
    </row>
    <row r="104" spans="1:5" ht="12.75">
      <c r="A104" s="102">
        <v>19.1</v>
      </c>
      <c r="B104" s="4">
        <v>201</v>
      </c>
      <c r="D104" s="102">
        <v>18.5</v>
      </c>
      <c r="E104" s="4">
        <v>180</v>
      </c>
    </row>
    <row r="105" spans="1:5" ht="12.75">
      <c r="A105" s="102">
        <v>19.2</v>
      </c>
      <c r="B105" s="4">
        <v>196</v>
      </c>
      <c r="D105" s="102">
        <v>18.6</v>
      </c>
      <c r="E105" s="4">
        <v>175</v>
      </c>
    </row>
    <row r="106" spans="1:5" ht="12.75">
      <c r="A106" s="102">
        <v>19.3</v>
      </c>
      <c r="B106" s="4">
        <v>190</v>
      </c>
      <c r="D106" s="102">
        <v>18.7</v>
      </c>
      <c r="E106" s="4">
        <v>170</v>
      </c>
    </row>
    <row r="107" spans="1:5" ht="12.75">
      <c r="A107" s="102">
        <v>19.4</v>
      </c>
      <c r="B107" s="4">
        <v>185</v>
      </c>
      <c r="D107" s="102">
        <v>18.8</v>
      </c>
      <c r="E107" s="4">
        <v>165</v>
      </c>
    </row>
    <row r="108" spans="1:5" ht="12.75">
      <c r="A108" s="102">
        <v>19.5</v>
      </c>
      <c r="B108" s="4">
        <v>180</v>
      </c>
      <c r="D108" s="102">
        <v>18.9</v>
      </c>
      <c r="E108" s="4">
        <v>160</v>
      </c>
    </row>
    <row r="109" spans="1:5" ht="12.75">
      <c r="A109" s="102">
        <v>19.6</v>
      </c>
      <c r="B109" s="4">
        <v>175</v>
      </c>
      <c r="D109" s="102">
        <v>19</v>
      </c>
      <c r="E109" s="4">
        <v>155</v>
      </c>
    </row>
    <row r="110" spans="1:5" ht="12.75">
      <c r="A110" s="102">
        <v>19.7</v>
      </c>
      <c r="B110" s="4">
        <v>170</v>
      </c>
      <c r="D110" s="102">
        <v>19.1</v>
      </c>
      <c r="E110" s="4">
        <v>150</v>
      </c>
    </row>
    <row r="111" spans="1:5" ht="12.75">
      <c r="A111" s="102">
        <v>19.8</v>
      </c>
      <c r="B111" s="4">
        <v>165</v>
      </c>
      <c r="D111" s="102">
        <v>19.2</v>
      </c>
      <c r="E111" s="4">
        <v>146</v>
      </c>
    </row>
    <row r="112" spans="1:5" ht="12.75">
      <c r="A112" s="102">
        <v>19.9</v>
      </c>
      <c r="B112" s="4">
        <v>160</v>
      </c>
      <c r="D112" s="102">
        <v>19.3</v>
      </c>
      <c r="E112" s="4">
        <v>141</v>
      </c>
    </row>
    <row r="113" spans="1:5" ht="12.75">
      <c r="A113" s="102">
        <v>20</v>
      </c>
      <c r="B113" s="4">
        <v>155</v>
      </c>
      <c r="D113" s="102">
        <v>19.4</v>
      </c>
      <c r="E113" s="4">
        <v>136</v>
      </c>
    </row>
    <row r="114" spans="1:5" ht="12.75">
      <c r="A114" s="102">
        <v>20.1</v>
      </c>
      <c r="B114" s="4">
        <v>150</v>
      </c>
      <c r="D114" s="102">
        <v>19.5</v>
      </c>
      <c r="E114" s="4">
        <v>131</v>
      </c>
    </row>
    <row r="115" spans="1:5" ht="12.75">
      <c r="A115" s="102">
        <v>20.2</v>
      </c>
      <c r="B115" s="4">
        <v>146</v>
      </c>
      <c r="D115" s="102">
        <v>19.6</v>
      </c>
      <c r="E115" s="4">
        <v>127</v>
      </c>
    </row>
    <row r="116" spans="1:5" ht="12.75">
      <c r="A116" s="102">
        <v>20.3</v>
      </c>
      <c r="B116" s="4">
        <v>141</v>
      </c>
      <c r="D116" s="102">
        <v>19.7</v>
      </c>
      <c r="E116" s="4">
        <v>122</v>
      </c>
    </row>
    <row r="117" spans="1:5" ht="12.75">
      <c r="A117" s="102">
        <v>20.4</v>
      </c>
      <c r="B117" s="4">
        <v>136</v>
      </c>
      <c r="D117" s="102">
        <v>19.8</v>
      </c>
      <c r="E117" s="4">
        <v>118</v>
      </c>
    </row>
    <row r="118" spans="1:5" ht="12.75">
      <c r="A118" s="102">
        <v>20.5</v>
      </c>
      <c r="B118" s="4">
        <v>131</v>
      </c>
      <c r="D118" s="102">
        <v>19.9</v>
      </c>
      <c r="E118" s="4">
        <v>113</v>
      </c>
    </row>
    <row r="119" spans="1:5" ht="12.75">
      <c r="A119" s="102">
        <v>20.6</v>
      </c>
      <c r="B119" s="4">
        <v>127</v>
      </c>
      <c r="D119" s="102">
        <v>20</v>
      </c>
      <c r="E119" s="4">
        <v>109</v>
      </c>
    </row>
    <row r="120" spans="1:5" ht="12.75">
      <c r="A120" s="102">
        <v>20.7</v>
      </c>
      <c r="B120" s="4">
        <v>122</v>
      </c>
      <c r="D120" s="102">
        <v>20.1</v>
      </c>
      <c r="E120" s="4">
        <v>104</v>
      </c>
    </row>
    <row r="121" spans="1:5" ht="12.75">
      <c r="A121" s="102">
        <v>20.8</v>
      </c>
      <c r="B121" s="4">
        <v>118</v>
      </c>
      <c r="D121" s="102">
        <v>20.2</v>
      </c>
      <c r="E121" s="4">
        <v>100</v>
      </c>
    </row>
    <row r="122" spans="1:5" ht="12.75">
      <c r="A122" s="102">
        <v>20.9</v>
      </c>
      <c r="B122" s="4">
        <v>113</v>
      </c>
      <c r="D122" s="102">
        <v>20.3</v>
      </c>
      <c r="E122" s="4">
        <v>96</v>
      </c>
    </row>
    <row r="123" spans="1:5" ht="12.75">
      <c r="A123" s="102">
        <v>21</v>
      </c>
      <c r="B123" s="4">
        <v>109</v>
      </c>
      <c r="D123" s="102">
        <v>20.4</v>
      </c>
      <c r="E123" s="4">
        <v>92</v>
      </c>
    </row>
    <row r="124" spans="1:5" ht="12.75">
      <c r="A124" s="102">
        <v>21.1</v>
      </c>
      <c r="B124" s="4">
        <v>104</v>
      </c>
      <c r="D124" s="102">
        <v>20.5</v>
      </c>
      <c r="E124" s="4">
        <v>87</v>
      </c>
    </row>
    <row r="125" spans="1:5" ht="12.75">
      <c r="A125" s="102">
        <v>21.2</v>
      </c>
      <c r="B125" s="4">
        <v>100</v>
      </c>
      <c r="D125" s="102">
        <v>20.6</v>
      </c>
      <c r="E125" s="4">
        <v>83</v>
      </c>
    </row>
    <row r="126" spans="1:5" ht="12.75">
      <c r="A126" s="102">
        <v>21.3</v>
      </c>
      <c r="B126" s="4">
        <v>96</v>
      </c>
      <c r="D126" s="102">
        <v>20.7</v>
      </c>
      <c r="E126" s="4">
        <v>79</v>
      </c>
    </row>
    <row r="127" spans="1:5" ht="12.75">
      <c r="A127" s="102">
        <v>21.4</v>
      </c>
      <c r="B127" s="4">
        <v>92</v>
      </c>
      <c r="D127" s="102">
        <v>20.8</v>
      </c>
      <c r="E127" s="4">
        <v>75</v>
      </c>
    </row>
    <row r="128" spans="1:5" ht="12.75">
      <c r="A128" s="102">
        <v>21.5</v>
      </c>
      <c r="B128" s="4">
        <v>87</v>
      </c>
      <c r="D128" s="102">
        <v>20.9</v>
      </c>
      <c r="E128" s="4">
        <v>71</v>
      </c>
    </row>
    <row r="129" spans="1:5" ht="12.75">
      <c r="A129" s="102">
        <v>21.6</v>
      </c>
      <c r="B129" s="4">
        <v>83</v>
      </c>
      <c r="D129" s="102">
        <v>21</v>
      </c>
      <c r="E129" s="4">
        <v>67</v>
      </c>
    </row>
    <row r="130" spans="1:5" ht="12.75">
      <c r="A130" s="102">
        <v>21.7</v>
      </c>
      <c r="B130" s="4">
        <v>79</v>
      </c>
      <c r="D130" s="102">
        <v>21.1</v>
      </c>
      <c r="E130" s="4">
        <v>63</v>
      </c>
    </row>
    <row r="131" spans="1:5" ht="12.75">
      <c r="A131" s="102">
        <v>21.8</v>
      </c>
      <c r="B131" s="4">
        <v>75</v>
      </c>
      <c r="D131" s="102">
        <v>21.2</v>
      </c>
      <c r="E131" s="4">
        <v>59</v>
      </c>
    </row>
    <row r="132" spans="1:5" ht="12.75">
      <c r="A132" s="102">
        <v>21.9</v>
      </c>
      <c r="B132" s="4">
        <v>71</v>
      </c>
      <c r="D132" s="102">
        <v>21.3</v>
      </c>
      <c r="E132" s="4">
        <v>55</v>
      </c>
    </row>
    <row r="133" spans="1:5" ht="12.75">
      <c r="A133" s="102">
        <v>22</v>
      </c>
      <c r="B133" s="4">
        <v>67</v>
      </c>
      <c r="D133" s="102">
        <v>21.4</v>
      </c>
      <c r="E133" s="4">
        <v>51</v>
      </c>
    </row>
    <row r="134" spans="1:5" ht="12.75">
      <c r="A134" s="102">
        <v>22.1</v>
      </c>
      <c r="B134" s="4">
        <v>63</v>
      </c>
      <c r="D134" s="102">
        <v>21.5</v>
      </c>
      <c r="E134" s="4">
        <v>47</v>
      </c>
    </row>
    <row r="135" spans="1:5" ht="12.75">
      <c r="A135" s="102">
        <v>22.2</v>
      </c>
      <c r="B135" s="4">
        <v>59</v>
      </c>
      <c r="D135" s="102">
        <v>21.6</v>
      </c>
      <c r="E135" s="4">
        <v>43</v>
      </c>
    </row>
    <row r="136" spans="1:5" ht="12.75">
      <c r="A136" s="102">
        <v>22.3</v>
      </c>
      <c r="B136" s="4">
        <v>55</v>
      </c>
      <c r="D136" s="102">
        <v>21.7</v>
      </c>
      <c r="E136" s="4">
        <v>39</v>
      </c>
    </row>
    <row r="137" spans="1:5" ht="12.75">
      <c r="A137" s="102">
        <v>22.4</v>
      </c>
      <c r="B137" s="4">
        <v>51</v>
      </c>
      <c r="D137" s="102">
        <v>21.8</v>
      </c>
      <c r="E137" s="4">
        <v>36</v>
      </c>
    </row>
    <row r="138" spans="1:5" ht="12.75">
      <c r="A138" s="102">
        <v>22.5</v>
      </c>
      <c r="B138" s="4">
        <v>47</v>
      </c>
      <c r="D138" s="102">
        <v>21.9</v>
      </c>
      <c r="E138" s="4">
        <v>32</v>
      </c>
    </row>
    <row r="139" spans="1:5" ht="12.75">
      <c r="A139" s="102">
        <v>22.6</v>
      </c>
      <c r="B139" s="4">
        <v>43</v>
      </c>
      <c r="D139" s="102">
        <v>22</v>
      </c>
      <c r="E139" s="4">
        <v>28</v>
      </c>
    </row>
    <row r="140" spans="1:5" ht="12.75">
      <c r="A140" s="102">
        <v>22.7</v>
      </c>
      <c r="B140" s="4">
        <v>39</v>
      </c>
      <c r="D140" s="102">
        <v>22.1</v>
      </c>
      <c r="E140" s="4">
        <v>25</v>
      </c>
    </row>
    <row r="141" spans="1:5" ht="12.75">
      <c r="A141" s="102">
        <v>22.8</v>
      </c>
      <c r="B141" s="4">
        <v>36</v>
      </c>
      <c r="D141" s="102">
        <v>22.2</v>
      </c>
      <c r="E141" s="4">
        <v>21</v>
      </c>
    </row>
    <row r="142" spans="1:5" ht="12.75">
      <c r="A142" s="102">
        <v>22.9</v>
      </c>
      <c r="B142" s="4">
        <v>32</v>
      </c>
      <c r="D142" s="102">
        <v>22.3</v>
      </c>
      <c r="E142" s="4">
        <v>17</v>
      </c>
    </row>
    <row r="143" spans="1:5" ht="12.75">
      <c r="A143" s="102">
        <v>23</v>
      </c>
      <c r="B143" s="4">
        <v>28</v>
      </c>
      <c r="D143" s="102">
        <v>22.4</v>
      </c>
      <c r="E143" s="4">
        <v>14</v>
      </c>
    </row>
    <row r="144" spans="1:5" ht="12.75">
      <c r="A144" s="102">
        <v>23.1</v>
      </c>
      <c r="B144" s="4">
        <v>25</v>
      </c>
      <c r="D144" s="102">
        <v>22.5</v>
      </c>
      <c r="E144" s="4">
        <v>10</v>
      </c>
    </row>
    <row r="145" spans="1:5" ht="12.75">
      <c r="A145" s="102">
        <v>23.2</v>
      </c>
      <c r="B145" s="4">
        <v>21</v>
      </c>
      <c r="D145" s="102">
        <v>22.6</v>
      </c>
      <c r="E145" s="4">
        <v>7</v>
      </c>
    </row>
    <row r="146" spans="1:5" ht="12.75">
      <c r="A146" s="102">
        <v>23.3</v>
      </c>
      <c r="B146" s="4">
        <v>17</v>
      </c>
      <c r="D146" s="102">
        <v>22.7</v>
      </c>
      <c r="E146" s="4">
        <v>3</v>
      </c>
    </row>
    <row r="147" spans="1:5" ht="12.75">
      <c r="A147" s="102">
        <v>23.4</v>
      </c>
      <c r="B147" s="4">
        <v>14</v>
      </c>
      <c r="D147" s="102">
        <v>22.8</v>
      </c>
      <c r="E147" s="103" t="s">
        <v>114</v>
      </c>
    </row>
    <row r="148" spans="1:5" ht="12.75">
      <c r="A148" s="102">
        <v>23.5</v>
      </c>
      <c r="B148" s="4">
        <v>10</v>
      </c>
      <c r="D148" s="102">
        <v>22.9</v>
      </c>
      <c r="E148" s="103" t="s">
        <v>114</v>
      </c>
    </row>
    <row r="149" spans="1:5" ht="12.75">
      <c r="A149" s="102">
        <v>23.6</v>
      </c>
      <c r="B149" s="4">
        <v>7</v>
      </c>
      <c r="D149" s="102">
        <v>23</v>
      </c>
      <c r="E149" s="103" t="s">
        <v>114</v>
      </c>
    </row>
    <row r="150" spans="1:5" ht="12.75">
      <c r="A150" s="102">
        <v>23.7</v>
      </c>
      <c r="B150" s="4">
        <v>3</v>
      </c>
      <c r="D150" s="102">
        <v>23.1</v>
      </c>
      <c r="E150" s="103" t="s">
        <v>114</v>
      </c>
    </row>
    <row r="151" spans="1:5" ht="12.75">
      <c r="A151" s="102">
        <v>23.8</v>
      </c>
      <c r="B151" s="103" t="s">
        <v>114</v>
      </c>
      <c r="D151" s="102">
        <v>23.2</v>
      </c>
      <c r="E151" s="103" t="s">
        <v>114</v>
      </c>
    </row>
    <row r="152" spans="1:5" ht="12.75">
      <c r="A152" s="102">
        <v>23.9</v>
      </c>
      <c r="B152" s="103" t="s">
        <v>114</v>
      </c>
      <c r="D152" s="102">
        <v>23.3</v>
      </c>
      <c r="E152" s="103" t="s">
        <v>114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7.28125" style="0" bestFit="1" customWidth="1"/>
    <col min="2" max="2" width="8.00390625" style="0" bestFit="1" customWidth="1"/>
    <col min="3" max="3" width="6.28125" style="0" bestFit="1" customWidth="1"/>
    <col min="4" max="4" width="5.140625" style="0" bestFit="1" customWidth="1"/>
    <col min="5" max="5" width="6.00390625" style="0" bestFit="1" customWidth="1"/>
    <col min="6" max="6" width="23.28125" style="0" bestFit="1" customWidth="1"/>
  </cols>
  <sheetData>
    <row r="1" spans="1:6" ht="12.75">
      <c r="A1" s="170"/>
      <c r="B1" s="171"/>
      <c r="C1" s="171"/>
      <c r="D1" s="171"/>
      <c r="E1" s="171"/>
      <c r="F1" s="170"/>
    </row>
    <row r="2" spans="1:6" ht="12.75">
      <c r="A2" s="170"/>
      <c r="B2" s="170"/>
      <c r="C2" s="170"/>
      <c r="D2" s="170"/>
      <c r="E2" s="170"/>
      <c r="F2" s="170"/>
    </row>
    <row r="3" spans="1:6" ht="12.75">
      <c r="A3" s="172"/>
      <c r="B3" s="170"/>
      <c r="C3" s="170"/>
      <c r="D3" s="170"/>
      <c r="E3" s="170"/>
      <c r="F3" s="170"/>
    </row>
    <row r="4" spans="1:6" ht="12.75">
      <c r="A4" s="173"/>
      <c r="B4" s="170"/>
      <c r="C4" s="170"/>
      <c r="D4" s="170"/>
      <c r="E4" s="170"/>
      <c r="F4" s="170"/>
    </row>
    <row r="5" spans="1:6" ht="12.75">
      <c r="A5" s="172"/>
      <c r="B5" s="170"/>
      <c r="C5" s="170"/>
      <c r="D5" s="170"/>
      <c r="E5" s="170"/>
      <c r="F5" s="170"/>
    </row>
    <row r="6" spans="1:6" ht="12.75">
      <c r="A6" s="174"/>
      <c r="B6" s="170"/>
      <c r="C6" s="170"/>
      <c r="D6" s="170"/>
      <c r="E6" s="170"/>
      <c r="F6" s="173"/>
    </row>
    <row r="7" spans="1:6" ht="12.75">
      <c r="A7" s="172"/>
      <c r="B7" s="170"/>
      <c r="C7" s="170"/>
      <c r="D7" s="170"/>
      <c r="E7" s="170"/>
      <c r="F7" s="170"/>
    </row>
    <row r="8" spans="1:6" ht="12.75">
      <c r="A8" s="170"/>
      <c r="B8" s="172"/>
      <c r="C8" s="170"/>
      <c r="D8" s="170"/>
      <c r="E8" s="170"/>
      <c r="F8" s="170"/>
    </row>
    <row r="9" spans="1:6" ht="12.75">
      <c r="A9" s="175"/>
      <c r="B9" s="172"/>
      <c r="C9" s="170"/>
      <c r="D9" s="170"/>
      <c r="E9" s="170"/>
      <c r="F9" s="170"/>
    </row>
    <row r="10" spans="1:6" ht="12.75">
      <c r="A10" s="170"/>
      <c r="B10" s="172"/>
      <c r="C10" s="170"/>
      <c r="D10" s="170"/>
      <c r="E10" s="170"/>
      <c r="F10" s="170"/>
    </row>
    <row r="11" spans="1:6" ht="12.75">
      <c r="A11" s="170"/>
      <c r="B11" s="170"/>
      <c r="C11" s="170"/>
      <c r="D11" s="170"/>
      <c r="E11" s="170"/>
      <c r="F11" s="173"/>
    </row>
    <row r="12" spans="1:6" ht="12.75">
      <c r="A12" s="175"/>
      <c r="B12" s="170"/>
      <c r="C12" s="170"/>
      <c r="D12" s="170"/>
      <c r="E12" s="170"/>
      <c r="F12" s="170"/>
    </row>
    <row r="13" spans="1:6" ht="12.75">
      <c r="A13" s="172"/>
      <c r="B13" s="170"/>
      <c r="C13" s="170"/>
      <c r="D13" s="170"/>
      <c r="E13" s="170"/>
      <c r="F13" s="170"/>
    </row>
    <row r="14" spans="1:6" ht="12.75">
      <c r="A14" s="174"/>
      <c r="B14" s="170"/>
      <c r="C14" s="170"/>
      <c r="D14" s="170"/>
      <c r="E14" s="170"/>
      <c r="F14" s="170"/>
    </row>
    <row r="15" spans="1:6" ht="12.75">
      <c r="A15" s="173"/>
      <c r="B15" s="170"/>
      <c r="C15" s="170"/>
      <c r="D15" s="170"/>
      <c r="E15" s="170"/>
      <c r="F15" s="170"/>
    </row>
    <row r="16" spans="1:6" ht="12.75">
      <c r="A16" s="170"/>
      <c r="B16" s="170"/>
      <c r="C16" s="170"/>
      <c r="D16" s="170"/>
      <c r="E16" s="170"/>
      <c r="F16" s="170"/>
    </row>
    <row r="17" spans="1:6" ht="12.75">
      <c r="A17" s="172"/>
      <c r="B17" s="170"/>
      <c r="C17" s="170"/>
      <c r="D17" s="170"/>
      <c r="E17" s="170"/>
      <c r="F17" s="170"/>
    </row>
    <row r="18" spans="1:6" ht="12.75">
      <c r="A18" s="170"/>
      <c r="B18" s="170"/>
      <c r="C18" s="170"/>
      <c r="D18" s="170"/>
      <c r="E18" s="170"/>
      <c r="F18" s="170"/>
    </row>
    <row r="19" spans="1:6" ht="12.75">
      <c r="A19" s="175"/>
      <c r="B19" s="170"/>
      <c r="C19" s="170"/>
      <c r="D19" s="170"/>
      <c r="E19" s="170"/>
      <c r="F19" s="170"/>
    </row>
    <row r="20" spans="1:6" ht="12.75">
      <c r="A20" s="174"/>
      <c r="B20" s="170"/>
      <c r="C20" s="170"/>
      <c r="D20" s="170"/>
      <c r="E20" s="170"/>
      <c r="F20" s="170"/>
    </row>
    <row r="21" spans="1:6" ht="12.75">
      <c r="A21" s="172"/>
      <c r="B21" s="170"/>
      <c r="C21" s="170"/>
      <c r="D21" s="170"/>
      <c r="E21" s="170"/>
      <c r="F21" s="170"/>
    </row>
    <row r="22" spans="1:6" ht="12.75">
      <c r="A22" s="174"/>
      <c r="B22" s="170"/>
      <c r="C22" s="170"/>
      <c r="D22" s="170"/>
      <c r="E22" s="170"/>
      <c r="F22" s="17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Brough</dc:creator>
  <cp:keywords/>
  <dc:description/>
  <cp:lastModifiedBy>Marilyn J. Walker</cp:lastModifiedBy>
  <cp:lastPrinted>2018-05-23T15:15:26Z</cp:lastPrinted>
  <dcterms:created xsi:type="dcterms:W3CDTF">2001-04-14T17:39:13Z</dcterms:created>
  <dcterms:modified xsi:type="dcterms:W3CDTF">2018-05-25T09:02:49Z</dcterms:modified>
  <cp:category/>
  <cp:version/>
  <cp:contentType/>
  <cp:contentStatus/>
</cp:coreProperties>
</file>